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116"/>
  <workbookPr autoCompressPictures="0"/>
  <mc:AlternateContent xmlns:mc="http://schemas.openxmlformats.org/markup-compatibility/2006">
    <mc:Choice Requires="x15">
      <x15ac:absPath xmlns:x15ac="http://schemas.microsoft.com/office/spreadsheetml/2010/11/ac" url="/Volumes/Untitled/"/>
    </mc:Choice>
  </mc:AlternateContent>
  <xr:revisionPtr revIDLastSave="0" documentId="13_ncr:1_{D7BC9D5E-0B44-2240-ABAF-082FA48F8165}" xr6:coauthVersionLast="47" xr6:coauthVersionMax="47" xr10:uidLastSave="{00000000-0000-0000-0000-000000000000}"/>
  <bookViews>
    <workbookView xWindow="120" yWindow="640" windowWidth="28680" windowHeight="15920" xr2:uid="{00000000-000D-0000-FFFF-FFFF00000000}"/>
  </bookViews>
  <sheets>
    <sheet name="    " sheetId="4" r:id="rId1"/>
    <sheet name="CALCULADORA DE UNIDADES NASA" sheetId="9" r:id="rId2"/>
    <sheet name="Hoja1" sheetId="11" state="hidden" r:id="rId3"/>
    <sheet name="Hoja4" sheetId="14" state="hidden" r:id="rId4"/>
    <sheet name="Hoja3" sheetId="13" state="hidden" r:id="rId5"/>
    <sheet name="Hoja2" sheetId="12" state="hidden" r:id="rId6"/>
    <sheet name="Sheet1" sheetId="10" state="hidden" r:id="rId7"/>
  </sheets>
  <definedNames>
    <definedName name="_xlnm._FilterDatabase" localSheetId="0" hidden="1">'    '!$A$5:$J$19</definedName>
    <definedName name="_xlnm.Print_Area" localSheetId="0">'    '!$A$4:$J$18</definedName>
  </definedNames>
  <calcPr calcId="191028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9" l="1"/>
  <c r="F6" i="9"/>
  <c r="F5" i="9"/>
  <c r="F4" i="9"/>
  <c r="G8" i="4"/>
  <c r="E19" i="4"/>
  <c r="P7" i="4"/>
  <c r="T7" i="4" s="1"/>
  <c r="U10" i="4"/>
  <c r="T10" i="4"/>
  <c r="S10" i="4"/>
  <c r="I5" i="9"/>
  <c r="H5" i="9"/>
  <c r="G5" i="9"/>
  <c r="I4" i="9"/>
  <c r="H4" i="9"/>
  <c r="G4" i="9"/>
  <c r="H6" i="9"/>
  <c r="I6" i="9"/>
  <c r="G6" i="9"/>
  <c r="P9" i="4"/>
  <c r="U9" i="4"/>
  <c r="I3" i="9"/>
  <c r="H3" i="9"/>
  <c r="G3" i="9"/>
  <c r="P8" i="4"/>
  <c r="U8" i="4" s="1"/>
  <c r="T8" i="4"/>
  <c r="S9" i="4"/>
  <c r="T9" i="4"/>
  <c r="R26" i="4"/>
  <c r="D7" i="9"/>
  <c r="Q6" i="9"/>
  <c r="P6" i="9"/>
  <c r="O6" i="9"/>
  <c r="N6" i="9"/>
  <c r="M6" i="9"/>
  <c r="L6" i="9"/>
  <c r="K6" i="9"/>
  <c r="J6" i="9"/>
  <c r="Q5" i="9"/>
  <c r="P5" i="9"/>
  <c r="O5" i="9"/>
  <c r="N5" i="9"/>
  <c r="N7" i="9" s="1"/>
  <c r="M5" i="9"/>
  <c r="L5" i="9"/>
  <c r="K5" i="9"/>
  <c r="J5" i="9"/>
  <c r="Q4" i="9"/>
  <c r="P4" i="9"/>
  <c r="O4" i="9"/>
  <c r="N4" i="9"/>
  <c r="M4" i="9"/>
  <c r="L4" i="9"/>
  <c r="K4" i="9"/>
  <c r="J4" i="9"/>
  <c r="Q3" i="9"/>
  <c r="P3" i="9"/>
  <c r="O3" i="9"/>
  <c r="N3" i="9"/>
  <c r="M3" i="9"/>
  <c r="M7" i="9" s="1"/>
  <c r="L3" i="9"/>
  <c r="K3" i="9"/>
  <c r="J3" i="9"/>
  <c r="R10" i="4"/>
  <c r="G7" i="9"/>
  <c r="B6" i="4"/>
  <c r="C6" i="4" s="1"/>
  <c r="H19" i="4" s="1"/>
  <c r="N6" i="4" s="1"/>
  <c r="P6" i="4" s="1"/>
  <c r="G6" i="4"/>
  <c r="G16" i="4"/>
  <c r="G14" i="4"/>
  <c r="G13" i="4"/>
  <c r="G12" i="4"/>
  <c r="G11" i="4"/>
  <c r="G10" i="4"/>
  <c r="G9" i="4"/>
  <c r="G7" i="4"/>
  <c r="B8" i="4"/>
  <c r="C8" i="4" s="1"/>
  <c r="J19" i="4" s="1"/>
  <c r="B7" i="4"/>
  <c r="C7" i="4" s="1"/>
  <c r="I19" i="4" s="1"/>
  <c r="G15" i="4"/>
  <c r="G17" i="4"/>
  <c r="G18" i="4"/>
  <c r="R9" i="4"/>
  <c r="F7" i="9" l="1"/>
  <c r="G19" i="4"/>
  <c r="P7" i="9"/>
  <c r="Q7" i="9"/>
  <c r="K7" i="9"/>
  <c r="J7" i="9"/>
  <c r="O7" i="9"/>
  <c r="I7" i="9"/>
  <c r="L7" i="9"/>
  <c r="H7" i="9"/>
  <c r="S8" i="4"/>
  <c r="R8" i="4"/>
  <c r="T11" i="4"/>
  <c r="R7" i="4"/>
  <c r="U7" i="4"/>
  <c r="U11" i="4" s="1"/>
  <c r="B19" i="4"/>
  <c r="S7" i="4"/>
  <c r="S11" i="4" s="1"/>
  <c r="R6" i="4"/>
  <c r="P11" i="4"/>
  <c r="N8" i="4"/>
  <c r="N9" i="4"/>
  <c r="M6" i="4"/>
  <c r="R11" i="4" l="1"/>
  <c r="P12" i="4" s="1"/>
  <c r="M8" i="4"/>
  <c r="M9" i="4"/>
</calcChain>
</file>

<file path=xl/sharedStrings.xml><?xml version="1.0" encoding="utf-8"?>
<sst xmlns="http://schemas.openxmlformats.org/spreadsheetml/2006/main" count="92" uniqueCount="74">
  <si>
    <r>
      <t xml:space="preserve">COTIZADOR </t>
    </r>
    <r>
      <rPr>
        <sz val="48"/>
        <color rgb="FFD38039"/>
        <rFont val="Avenir Black"/>
        <family val="2"/>
      </rPr>
      <t>NASA</t>
    </r>
    <r>
      <rPr>
        <sz val="48"/>
        <color theme="1"/>
        <rFont val="Avenir Black"/>
        <family val="2"/>
      </rPr>
      <t xml:space="preserve"> </t>
    </r>
    <r>
      <rPr>
        <sz val="48"/>
        <color rgb="FF00853C"/>
        <rFont val="Avenir Black"/>
        <family val="2"/>
      </rPr>
      <t>HUMIC+ (14 ELEMENTOS)</t>
    </r>
  </si>
  <si>
    <r>
      <t xml:space="preserve">CALCULADORA DE EQUIVALENCIAS DE FERTILIZACIÓN QUIMICA CONVENCIONAL A FERTILIZACIÓN </t>
    </r>
    <r>
      <rPr>
        <b/>
        <sz val="20"/>
        <color theme="0"/>
        <rFont val="Calibri (Cuerpo)_x0000_"/>
      </rPr>
      <t>NASA</t>
    </r>
    <r>
      <rPr>
        <b/>
        <sz val="20"/>
        <color theme="0"/>
        <rFont val="Calibri"/>
        <family val="2"/>
        <charset val="134"/>
        <scheme val="minor"/>
      </rPr>
      <t xml:space="preserve"> </t>
    </r>
    <r>
      <rPr>
        <b/>
        <sz val="20"/>
        <color theme="0"/>
        <rFont val="Calibri (Cuerpo)_x0000_"/>
      </rPr>
      <t xml:space="preserve">HUMIC+ </t>
    </r>
    <r>
      <rPr>
        <b/>
        <sz val="20"/>
        <color theme="0"/>
        <rFont val="Calibri"/>
        <family val="2"/>
        <charset val="134"/>
        <scheme val="minor"/>
      </rPr>
      <t xml:space="preserve"> </t>
    </r>
    <r>
      <rPr>
        <b/>
        <sz val="20"/>
        <color theme="0"/>
        <rFont val="Calibri (Cuerpo)_x0000_"/>
      </rPr>
      <t>(COTIZADOR)</t>
    </r>
  </si>
  <si>
    <t>1ª</t>
  </si>
  <si>
    <t>FERTILIZACIÓN QUIMICA CONVENCIONAL</t>
  </si>
  <si>
    <r>
      <rPr>
        <b/>
        <sz val="24"/>
        <color theme="0"/>
        <rFont val="Calibri (Cuerpo)_x0000_"/>
      </rPr>
      <t>Numero total de Kg.</t>
    </r>
    <r>
      <rPr>
        <b/>
        <sz val="24"/>
        <color theme="1"/>
        <rFont val="Calibri"/>
        <family val="2"/>
        <scheme val="minor"/>
      </rPr>
      <t xml:space="preserve"> </t>
    </r>
    <r>
      <rPr>
        <b/>
        <sz val="28"/>
        <color rgb="FFDE893E"/>
        <rFont val="Calibri (Cuerpo)_x0000_"/>
      </rPr>
      <t>NASA</t>
    </r>
    <r>
      <rPr>
        <b/>
        <sz val="24"/>
        <color theme="1"/>
        <rFont val="Calibri"/>
        <family val="2"/>
        <scheme val="minor"/>
      </rPr>
      <t xml:space="preserve"> </t>
    </r>
    <r>
      <rPr>
        <b/>
        <sz val="24"/>
        <color theme="0"/>
        <rFont val="Calibri (Cuerpo)_x0000_"/>
      </rPr>
      <t xml:space="preserve">HUMIC+ </t>
    </r>
    <r>
      <rPr>
        <b/>
        <sz val="24"/>
        <color rgb="FFD38039"/>
        <rFont val="Calibri (Cuerpo)_x0000_"/>
      </rPr>
      <t>SUPER</t>
    </r>
    <r>
      <rPr>
        <b/>
        <sz val="24"/>
        <color theme="0"/>
        <rFont val="Calibri (Cuerpo)_x0000_"/>
      </rPr>
      <t xml:space="preserve"> </t>
    </r>
    <r>
      <rPr>
        <b/>
        <sz val="24"/>
        <color rgb="FFD38039"/>
        <rFont val="Calibri (Cuerpo)_x0000_"/>
      </rPr>
      <t>concentrado</t>
    </r>
    <r>
      <rPr>
        <b/>
        <sz val="24"/>
        <color theme="0"/>
        <rFont val="Calibri (Cuerpo)_x0000_"/>
      </rPr>
      <t xml:space="preserve"> que REQUIERO:</t>
    </r>
  </si>
  <si>
    <t>PROTOCOLO DE FERTILIZACION CONVENCIONAL</t>
  </si>
  <si>
    <r>
      <t xml:space="preserve">PROTOCOLO DE FERTILIZACIÓN </t>
    </r>
    <r>
      <rPr>
        <b/>
        <sz val="14"/>
        <color rgb="FFD38039"/>
        <rFont val="Calibri"/>
        <family val="2"/>
        <scheme val="minor"/>
      </rPr>
      <t>NASA</t>
    </r>
    <r>
      <rPr>
        <sz val="14"/>
        <color theme="0"/>
        <rFont val="Calibri"/>
        <family val="2"/>
        <scheme val="minor"/>
      </rPr>
      <t xml:space="preserve"> (MEZCLA DE SOLUCIÓN NUTRITIVA CON HUMIC+NPK)</t>
    </r>
  </si>
  <si>
    <t>Etapa</t>
  </si>
  <si>
    <t>UNIDADES NOMINALES</t>
  </si>
  <si>
    <t>UNIDADES REALES</t>
  </si>
  <si>
    <t>FERTILIZANTE QUIMICO ó CONVENCIONAL</t>
  </si>
  <si>
    <t>Precio X Kg.</t>
  </si>
  <si>
    <t>Costo total</t>
  </si>
  <si>
    <r>
      <rPr>
        <sz val="12"/>
        <color theme="1"/>
        <rFont val="Calibri (Cuerpo)_x0000_"/>
      </rPr>
      <t>Unidades de</t>
    </r>
    <r>
      <rPr>
        <sz val="22"/>
        <color theme="1"/>
        <rFont val="Calibri"/>
        <family val="2"/>
        <scheme val="minor"/>
      </rPr>
      <t xml:space="preserve"> </t>
    </r>
    <r>
      <rPr>
        <b/>
        <sz val="22"/>
        <color rgb="FF00853C"/>
        <rFont val="Calibri (Cuerpo)_x0000_"/>
      </rPr>
      <t>N</t>
    </r>
  </si>
  <si>
    <r>
      <rPr>
        <sz val="12"/>
        <color theme="1"/>
        <rFont val="Calibri (Cuerpo)_x0000_"/>
      </rPr>
      <t>Unidades de</t>
    </r>
    <r>
      <rPr>
        <sz val="24"/>
        <color theme="1"/>
        <rFont val="Calibri"/>
        <family val="2"/>
        <scheme val="minor"/>
      </rPr>
      <t xml:space="preserve"> </t>
    </r>
    <r>
      <rPr>
        <b/>
        <sz val="24"/>
        <color theme="7" tint="-0.249977111117893"/>
        <rFont val="Calibri (Cuerpo)_x0000_"/>
      </rPr>
      <t>P</t>
    </r>
  </si>
  <si>
    <r>
      <rPr>
        <sz val="12"/>
        <color theme="1"/>
        <rFont val="Calibri (Cuerpo)_x0000_"/>
      </rPr>
      <t>Unidades de</t>
    </r>
    <r>
      <rPr>
        <sz val="20"/>
        <color theme="1"/>
        <rFont val="Calibri"/>
        <family val="2"/>
        <scheme val="minor"/>
      </rPr>
      <t xml:space="preserve"> </t>
    </r>
    <r>
      <rPr>
        <b/>
        <sz val="24"/>
        <color rgb="FF0070C0"/>
        <rFont val="Calibri (Cuerpo)_x0000_"/>
      </rPr>
      <t>K</t>
    </r>
  </si>
  <si>
    <r>
      <t xml:space="preserve">FORMULA </t>
    </r>
    <r>
      <rPr>
        <b/>
        <sz val="26"/>
        <color theme="0"/>
        <rFont val="Calibri (Cuerpo)_x0000_"/>
      </rPr>
      <t>NASA</t>
    </r>
    <r>
      <rPr>
        <b/>
        <sz val="20"/>
        <color theme="0"/>
        <rFont val="Calibri"/>
        <family val="2"/>
        <scheme val="minor"/>
      </rPr>
      <t xml:space="preserve"> CONCENTRADA</t>
    </r>
  </si>
  <si>
    <r>
      <rPr>
        <sz val="14"/>
        <color theme="1"/>
        <rFont val="Calibri (Cuerpo)_x0000_"/>
      </rPr>
      <t>Total Kg. Fert</t>
    </r>
    <r>
      <rPr>
        <sz val="24"/>
        <color theme="1"/>
        <rFont val="Calibri"/>
        <family val="2"/>
        <scheme val="minor"/>
      </rPr>
      <t xml:space="preserve"> </t>
    </r>
    <r>
      <rPr>
        <b/>
        <sz val="24"/>
        <color theme="0"/>
        <rFont val="Calibri (Cuerpo)_x0000_"/>
      </rPr>
      <t>NASA</t>
    </r>
  </si>
  <si>
    <r>
      <rPr>
        <sz val="14"/>
        <color theme="1"/>
        <rFont val="Calibri"/>
        <family val="2"/>
        <scheme val="minor"/>
      </rPr>
      <t xml:space="preserve">Precio x </t>
    </r>
    <r>
      <rPr>
        <sz val="14"/>
        <color theme="1"/>
        <rFont val="Calibri (Cuerpo)_x0000_"/>
      </rPr>
      <t>Kg.</t>
    </r>
    <r>
      <rPr>
        <sz val="26"/>
        <color theme="1"/>
        <rFont val="Calibri"/>
        <family val="2"/>
        <scheme val="minor"/>
      </rPr>
      <t xml:space="preserve"> </t>
    </r>
    <r>
      <rPr>
        <b/>
        <sz val="20"/>
        <color theme="0"/>
        <rFont val="Calibri (Cuerpo)_x0000_"/>
      </rPr>
      <t>NASA</t>
    </r>
  </si>
  <si>
    <t>Suma</t>
  </si>
  <si>
    <r>
      <rPr>
        <sz val="14"/>
        <color theme="0"/>
        <rFont val="Calibri (Cuerpo)_x0000_"/>
      </rPr>
      <t>unidades de</t>
    </r>
    <r>
      <rPr>
        <sz val="24"/>
        <color theme="0"/>
        <rFont val="Calibri"/>
        <family val="2"/>
        <charset val="134"/>
        <scheme val="minor"/>
      </rPr>
      <t xml:space="preserve"> </t>
    </r>
    <r>
      <rPr>
        <b/>
        <sz val="26"/>
        <color theme="0"/>
        <rFont val="Calibri (Cuerpo)_x0000_"/>
      </rPr>
      <t>N</t>
    </r>
  </si>
  <si>
    <r>
      <rPr>
        <sz val="14"/>
        <color theme="0"/>
        <rFont val="Calibri (Cuerpo)_x0000_"/>
      </rPr>
      <t>unidades de</t>
    </r>
    <r>
      <rPr>
        <sz val="26"/>
        <color theme="0"/>
        <rFont val="Calibri"/>
        <family val="2"/>
        <charset val="134"/>
        <scheme val="minor"/>
      </rPr>
      <t xml:space="preserve"> </t>
    </r>
    <r>
      <rPr>
        <b/>
        <sz val="28"/>
        <color theme="0"/>
        <rFont val="Calibri (Cuerpo)_x0000_"/>
      </rPr>
      <t>P</t>
    </r>
  </si>
  <si>
    <r>
      <rPr>
        <sz val="14"/>
        <color theme="0"/>
        <rFont val="Calibri"/>
        <family val="2"/>
        <charset val="134"/>
        <scheme val="minor"/>
      </rPr>
      <t>unidades de</t>
    </r>
    <r>
      <rPr>
        <sz val="20"/>
        <color theme="0"/>
        <rFont val="Calibri (Cuerpo)_x0000_"/>
      </rPr>
      <t xml:space="preserve"> </t>
    </r>
    <r>
      <rPr>
        <b/>
        <sz val="26"/>
        <color theme="0"/>
        <rFont val="Calibri (Cuerpo)_x0000_"/>
      </rPr>
      <t>K</t>
    </r>
  </si>
  <si>
    <t>I</t>
  </si>
  <si>
    <r>
      <rPr>
        <b/>
        <sz val="26"/>
        <color rgb="FFDE893E"/>
        <rFont val="Calibri (Cuerpo)_x0000_"/>
      </rPr>
      <t>NASA</t>
    </r>
    <r>
      <rPr>
        <sz val="26"/>
        <color theme="1"/>
        <rFont val="Calibri"/>
        <family val="2"/>
        <charset val="134"/>
        <scheme val="minor"/>
      </rPr>
      <t xml:space="preserve"> HUMIC+NK</t>
    </r>
  </si>
  <si>
    <t>II</t>
  </si>
  <si>
    <t>UREA</t>
  </si>
  <si>
    <r>
      <rPr>
        <b/>
        <sz val="26"/>
        <color rgb="FFD38039"/>
        <rFont val="Calibri (Cuerpo)_x0000_"/>
      </rPr>
      <t>NASA</t>
    </r>
    <r>
      <rPr>
        <sz val="26"/>
        <color theme="1"/>
        <rFont val="Calibri"/>
        <family val="2"/>
        <charset val="134"/>
        <scheme val="minor"/>
      </rPr>
      <t xml:space="preserve"> </t>
    </r>
    <r>
      <rPr>
        <b/>
        <sz val="26"/>
        <color rgb="FF00853C"/>
        <rFont val="Calibri (Cuerpo)_x0000_"/>
      </rPr>
      <t>HUMIC+N</t>
    </r>
  </si>
  <si>
    <t>III</t>
  </si>
  <si>
    <t>NITRATO DE AMONIO</t>
  </si>
  <si>
    <r>
      <rPr>
        <b/>
        <sz val="26"/>
        <color rgb="FFD38039"/>
        <rFont val="Calibri (Cuerpo)_x0000_"/>
      </rPr>
      <t>NASA</t>
    </r>
    <r>
      <rPr>
        <sz val="26"/>
        <color theme="1"/>
        <rFont val="Calibri"/>
        <family val="2"/>
        <charset val="134"/>
        <scheme val="minor"/>
      </rPr>
      <t xml:space="preserve"> </t>
    </r>
    <r>
      <rPr>
        <b/>
        <sz val="26"/>
        <color rgb="FF00853C"/>
        <rFont val="Calibri (Cuerpo)_x0000_"/>
      </rPr>
      <t>HUMIC</t>
    </r>
    <r>
      <rPr>
        <sz val="26"/>
        <color theme="1"/>
        <rFont val="Calibri (Cuerpo)_x0000_"/>
      </rPr>
      <t>+</t>
    </r>
    <r>
      <rPr>
        <b/>
        <sz val="26"/>
        <color theme="9" tint="-0.499984740745262"/>
        <rFont val="Calibri (Cuerpo)_x0000_"/>
      </rPr>
      <t>P</t>
    </r>
  </si>
  <si>
    <t>IV</t>
  </si>
  <si>
    <t>SULFATO DE AMONIO</t>
  </si>
  <si>
    <r>
      <rPr>
        <b/>
        <sz val="26"/>
        <color rgb="FFD38039"/>
        <rFont val="Calibri (Cuerpo)_x0000_"/>
      </rPr>
      <t>NASA</t>
    </r>
    <r>
      <rPr>
        <sz val="26"/>
        <color theme="1"/>
        <rFont val="Calibri"/>
        <family val="2"/>
        <charset val="134"/>
        <scheme val="minor"/>
      </rPr>
      <t xml:space="preserve"> </t>
    </r>
    <r>
      <rPr>
        <b/>
        <sz val="26"/>
        <color rgb="FF00853C"/>
        <rFont val="Calibri (Cuerpo)_x0000_"/>
      </rPr>
      <t>HUMIC</t>
    </r>
    <r>
      <rPr>
        <sz val="26"/>
        <color theme="1"/>
        <rFont val="Calibri (Cuerpo)_x0000_"/>
      </rPr>
      <t>+</t>
    </r>
    <r>
      <rPr>
        <b/>
        <sz val="26"/>
        <color theme="3" tint="-0.249977111117893"/>
        <rFont val="Calibri (Cuerpo)_x0000_"/>
      </rPr>
      <t>K</t>
    </r>
  </si>
  <si>
    <t>MAP</t>
  </si>
  <si>
    <t>TOTAL</t>
  </si>
  <si>
    <r>
      <rPr>
        <b/>
        <sz val="26"/>
        <color rgb="FFD38039"/>
        <rFont val="Calibri (Cuerpo)_x0000_"/>
      </rPr>
      <t>NASA</t>
    </r>
    <r>
      <rPr>
        <sz val="26"/>
        <color theme="1"/>
        <rFont val="Calibri"/>
        <family val="2"/>
        <charset val="134"/>
        <scheme val="minor"/>
      </rPr>
      <t xml:space="preserve"> </t>
    </r>
    <r>
      <rPr>
        <b/>
        <sz val="26"/>
        <color rgb="FF00853C"/>
        <rFont val="Calibri (Cuerpo)_x0000_"/>
      </rPr>
      <t>HUMIC</t>
    </r>
    <r>
      <rPr>
        <sz val="26"/>
        <color theme="1"/>
        <rFont val="Calibri (Cuerpo)_x0000_"/>
      </rPr>
      <t>+</t>
    </r>
    <r>
      <rPr>
        <b/>
        <sz val="26"/>
        <color theme="8" tint="-0.249977111117893"/>
        <rFont val="Calibri (Cuerpo)_x0000_"/>
      </rPr>
      <t>NK</t>
    </r>
  </si>
  <si>
    <t>V</t>
  </si>
  <si>
    <t>DAP</t>
  </si>
  <si>
    <r>
      <t>TOTAL DE Kg. HUMIC+</t>
    </r>
    <r>
      <rPr>
        <b/>
        <sz val="20"/>
        <color theme="0"/>
        <rFont val="Calibri (Cuerpo)_x0000_"/>
      </rPr>
      <t>NPK</t>
    </r>
    <r>
      <rPr>
        <b/>
        <sz val="20"/>
        <color theme="0"/>
        <rFont val="Calibri"/>
        <family val="2"/>
        <scheme val="minor"/>
      </rPr>
      <t>:</t>
    </r>
  </si>
  <si>
    <t>Kg.</t>
  </si>
  <si>
    <t>VI</t>
  </si>
  <si>
    <t>FOSFONITRATO</t>
  </si>
  <si>
    <r>
      <rPr>
        <sz val="26"/>
        <color theme="1"/>
        <rFont val="Calibri (Cuerpo)_x0000_"/>
      </rPr>
      <t>PRECIO TOTAL DE FERTILIZACION</t>
    </r>
    <r>
      <rPr>
        <sz val="26"/>
        <color theme="1"/>
        <rFont val="Calibri"/>
        <family val="2"/>
        <charset val="134"/>
        <scheme val="minor"/>
      </rPr>
      <t xml:space="preserve"> </t>
    </r>
    <r>
      <rPr>
        <b/>
        <sz val="26"/>
        <color rgb="FFD38039"/>
        <rFont val="Calibri (Cuerpo)_x0000_"/>
      </rPr>
      <t>NASA</t>
    </r>
    <r>
      <rPr>
        <sz val="26"/>
        <color theme="1"/>
        <rFont val="Calibri"/>
        <family val="2"/>
        <charset val="134"/>
        <scheme val="minor"/>
      </rPr>
      <t xml:space="preserve"> </t>
    </r>
    <r>
      <rPr>
        <sz val="26"/>
        <color theme="1"/>
        <rFont val="Calibri (Cuerpo)_x0000_"/>
      </rPr>
      <t>HUMIC</t>
    </r>
    <r>
      <rPr>
        <sz val="26"/>
        <color theme="1"/>
        <rFont val="Calibri"/>
        <family val="2"/>
        <charset val="134"/>
        <scheme val="minor"/>
      </rPr>
      <t>+</t>
    </r>
    <r>
      <rPr>
        <sz val="26"/>
        <color rgb="FF00853C"/>
        <rFont val="Calibri (Cuerpo)_x0000_"/>
      </rPr>
      <t>N</t>
    </r>
    <r>
      <rPr>
        <sz val="26"/>
        <color rgb="FF7030A0"/>
        <rFont val="Calibri (Cuerpo)_x0000_"/>
      </rPr>
      <t>P</t>
    </r>
    <r>
      <rPr>
        <sz val="26"/>
        <color rgb="FF002060"/>
        <rFont val="Calibri (Cuerpo)_x0000_"/>
      </rPr>
      <t>K</t>
    </r>
  </si>
  <si>
    <t>PESOS M.N.</t>
  </si>
  <si>
    <t>VII</t>
  </si>
  <si>
    <t>NITRATO DE POTASIO</t>
  </si>
  <si>
    <t>VIII</t>
  </si>
  <si>
    <t>SULFATO DE POTASIO</t>
  </si>
  <si>
    <t>IX</t>
  </si>
  <si>
    <t>CLORURO DE POTASIO</t>
  </si>
  <si>
    <r>
      <rPr>
        <b/>
        <sz val="20"/>
        <color rgb="FF7030A0"/>
        <rFont val="Calibri (Cuerpo)_x0000_"/>
      </rPr>
      <t>Aplicación en riego:</t>
    </r>
    <r>
      <rPr>
        <sz val="20"/>
        <color theme="0"/>
        <rFont val="Calibri"/>
        <family val="2"/>
        <scheme val="minor"/>
      </rPr>
      <t xml:space="preserve"> Diluir 100:1.   Un kg. de formula cocentrada NASA x cada 100 lt. De agua, lugo, inyectar esta mezcla al caudal de riego donde se diluira AÚN MÁS para hacer llegar la concentración correcta hasta su cultivo). </t>
    </r>
  </si>
  <si>
    <t>TRIPLE 17</t>
  </si>
  <si>
    <t>UNIDADES DE FERTILIZACION CONVENCIONAL</t>
  </si>
  <si>
    <r>
      <rPr>
        <b/>
        <sz val="20"/>
        <color theme="4" tint="-0.249977111117893"/>
        <rFont val="Calibri (Cuerpo)_x0000_"/>
      </rPr>
      <t>Aplicación foliar:</t>
    </r>
    <r>
      <rPr>
        <sz val="20"/>
        <color theme="0"/>
        <rFont val="Calibri"/>
        <family val="2"/>
        <scheme val="minor"/>
      </rPr>
      <t xml:space="preserve"> Diluir 1kg. NASA en 500 lt. De agua (Mochila, Pariguela, Dron, Avioneta)  USTED TENDRA 500 LT. DE FORUMULA HUMIC+NPK por cada kg. de concentrado NASA HUMIC+NPK. Para  aplicaciones FOLIARES.</t>
    </r>
  </si>
  <si>
    <r>
      <t xml:space="preserve">FORMULAS </t>
    </r>
    <r>
      <rPr>
        <b/>
        <sz val="28"/>
        <color theme="0"/>
        <rFont val="Calibri (Cuerpo)_x0000_"/>
      </rPr>
      <t>NASA</t>
    </r>
    <r>
      <rPr>
        <b/>
        <sz val="28"/>
        <color theme="0"/>
        <rFont val="Calibri"/>
        <family val="2"/>
        <scheme val="minor"/>
      </rPr>
      <t xml:space="preserve"> CONCENTRADA</t>
    </r>
  </si>
  <si>
    <r>
      <rPr>
        <sz val="26"/>
        <color theme="1"/>
        <rFont val="Calibri (Cuerpo)_x0000_"/>
      </rPr>
      <t>Total Kg. Fert</t>
    </r>
    <r>
      <rPr>
        <sz val="26"/>
        <color theme="1"/>
        <rFont val="Calibri"/>
        <family val="2"/>
        <scheme val="minor"/>
      </rPr>
      <t xml:space="preserve"> </t>
    </r>
    <r>
      <rPr>
        <b/>
        <sz val="26"/>
        <color theme="0"/>
        <rFont val="Calibri (Cuerpo)_x0000_"/>
      </rPr>
      <t>NASA</t>
    </r>
  </si>
  <si>
    <t>UNIDAD</t>
  </si>
  <si>
    <r>
      <rPr>
        <sz val="26"/>
        <color theme="0"/>
        <rFont val="Calibri (Cuerpo)_x0000_"/>
      </rPr>
      <t>Unidades de</t>
    </r>
    <r>
      <rPr>
        <sz val="26"/>
        <color theme="0"/>
        <rFont val="Calibri"/>
        <family val="2"/>
        <charset val="134"/>
        <scheme val="minor"/>
      </rPr>
      <t xml:space="preserve"> </t>
    </r>
    <r>
      <rPr>
        <b/>
        <sz val="26"/>
        <color theme="0"/>
        <rFont val="Calibri (Cuerpo)_x0000_"/>
      </rPr>
      <t>N</t>
    </r>
  </si>
  <si>
    <r>
      <rPr>
        <sz val="28"/>
        <color theme="0"/>
        <rFont val="Calibri (Cuerpo)_x0000_"/>
      </rPr>
      <t>Unidades de</t>
    </r>
    <r>
      <rPr>
        <sz val="28"/>
        <color theme="0"/>
        <rFont val="Calibri"/>
        <family val="2"/>
        <charset val="134"/>
        <scheme val="minor"/>
      </rPr>
      <t xml:space="preserve"> </t>
    </r>
    <r>
      <rPr>
        <b/>
        <sz val="28"/>
        <color theme="0"/>
        <rFont val="Calibri (Cuerpo)_x0000_"/>
      </rPr>
      <t>P</t>
    </r>
  </si>
  <si>
    <r>
      <t>Unidades de</t>
    </r>
    <r>
      <rPr>
        <sz val="26"/>
        <color theme="0"/>
        <rFont val="Calibri (Cuerpo)_x0000_"/>
      </rPr>
      <t xml:space="preserve"> </t>
    </r>
    <r>
      <rPr>
        <b/>
        <sz val="26"/>
        <color theme="0"/>
        <rFont val="Calibri (Cuerpo)_x0000_"/>
      </rPr>
      <t>K</t>
    </r>
  </si>
  <si>
    <r>
      <t>Unidades de</t>
    </r>
    <r>
      <rPr>
        <sz val="26"/>
        <color theme="1"/>
        <rFont val="Calibri (Cuerpo)_x0000_"/>
      </rPr>
      <t xml:space="preserve"> </t>
    </r>
    <r>
      <rPr>
        <b/>
        <sz val="26"/>
        <color theme="1"/>
        <rFont val="Calibri (Cuerpo)_x0000_"/>
      </rPr>
      <t>Ca</t>
    </r>
  </si>
  <si>
    <r>
      <t>Unidades de</t>
    </r>
    <r>
      <rPr>
        <sz val="26"/>
        <color theme="0"/>
        <rFont val="Calibri (Cuerpo)_x0000_"/>
      </rPr>
      <t xml:space="preserve"> </t>
    </r>
    <r>
      <rPr>
        <b/>
        <sz val="26"/>
        <color theme="1"/>
        <rFont val="Calibri (Cuerpo)_x0000_"/>
      </rPr>
      <t>Mg</t>
    </r>
  </si>
  <si>
    <r>
      <t>Unidades de</t>
    </r>
    <r>
      <rPr>
        <sz val="26"/>
        <color theme="1"/>
        <rFont val="Calibri (Cuerpo)_x0000_"/>
      </rPr>
      <t xml:space="preserve">  </t>
    </r>
    <r>
      <rPr>
        <b/>
        <sz val="26"/>
        <color theme="1"/>
        <rFont val="Calibri (Cuerpo)_x0000_"/>
      </rPr>
      <t>S</t>
    </r>
  </si>
  <si>
    <r>
      <t>Unidades de</t>
    </r>
    <r>
      <rPr>
        <sz val="26"/>
        <color theme="0"/>
        <rFont val="Calibri (Cuerpo)_x0000_"/>
      </rPr>
      <t xml:space="preserve"> </t>
    </r>
    <r>
      <rPr>
        <b/>
        <sz val="26"/>
        <color theme="1"/>
        <rFont val="Calibri (Cuerpo)_x0000_"/>
      </rPr>
      <t>Fe</t>
    </r>
  </si>
  <si>
    <r>
      <t>Unidades de</t>
    </r>
    <r>
      <rPr>
        <sz val="26"/>
        <color theme="0"/>
        <rFont val="Calibri (Cuerpo)_x0000_"/>
      </rPr>
      <t xml:space="preserve"> </t>
    </r>
    <r>
      <rPr>
        <b/>
        <sz val="26"/>
        <color theme="1"/>
        <rFont val="Calibri (Cuerpo)_x0000_"/>
      </rPr>
      <t>B</t>
    </r>
  </si>
  <si>
    <r>
      <t>Unidades de</t>
    </r>
    <r>
      <rPr>
        <sz val="26"/>
        <color theme="0"/>
        <rFont val="Calibri (Cuerpo)_x0000_"/>
      </rPr>
      <t xml:space="preserve"> </t>
    </r>
    <r>
      <rPr>
        <b/>
        <sz val="26"/>
        <color theme="1"/>
        <rFont val="Calibri (Cuerpo)_x0000_"/>
      </rPr>
      <t>Zn</t>
    </r>
  </si>
  <si>
    <r>
      <t>Unidades de</t>
    </r>
    <r>
      <rPr>
        <sz val="26"/>
        <color theme="0"/>
        <rFont val="Calibri (Cuerpo)_x0000_"/>
      </rPr>
      <t xml:space="preserve"> </t>
    </r>
    <r>
      <rPr>
        <b/>
        <sz val="26"/>
        <color theme="1"/>
        <rFont val="Calibri (Cuerpo)_x0000_"/>
      </rPr>
      <t>Cu</t>
    </r>
  </si>
  <si>
    <r>
      <t>Unidades de</t>
    </r>
    <r>
      <rPr>
        <sz val="26"/>
        <color theme="1"/>
        <rFont val="Calibri (Cuerpo)_x0000_"/>
      </rPr>
      <t xml:space="preserve"> </t>
    </r>
    <r>
      <rPr>
        <b/>
        <sz val="26"/>
        <color theme="1"/>
        <rFont val="Calibri (Cuerpo)_x0000_"/>
      </rPr>
      <t>Mn</t>
    </r>
  </si>
  <si>
    <r>
      <rPr>
        <b/>
        <sz val="36"/>
        <color rgb="FFD38039"/>
        <rFont val="Calibri (Cuerpo)_x0000_"/>
      </rPr>
      <t>NASA</t>
    </r>
    <r>
      <rPr>
        <sz val="36"/>
        <color theme="1"/>
        <rFont val="Calibri"/>
        <family val="2"/>
        <charset val="134"/>
        <scheme val="minor"/>
      </rPr>
      <t xml:space="preserve"> </t>
    </r>
    <r>
      <rPr>
        <b/>
        <sz val="36"/>
        <color rgb="FF00853C"/>
        <rFont val="Calibri (Cuerpo)_x0000_"/>
      </rPr>
      <t>HUMIC+N</t>
    </r>
  </si>
  <si>
    <r>
      <rPr>
        <b/>
        <sz val="36"/>
        <color rgb="FFD38039"/>
        <rFont val="Calibri (Cuerpo)_x0000_"/>
      </rPr>
      <t>NASA</t>
    </r>
    <r>
      <rPr>
        <sz val="36"/>
        <color theme="1"/>
        <rFont val="Calibri"/>
        <family val="2"/>
        <charset val="134"/>
        <scheme val="minor"/>
      </rPr>
      <t xml:space="preserve"> </t>
    </r>
    <r>
      <rPr>
        <b/>
        <sz val="36"/>
        <color rgb="FF00853C"/>
        <rFont val="Calibri (Cuerpo)_x0000_"/>
      </rPr>
      <t>HUMIC</t>
    </r>
    <r>
      <rPr>
        <sz val="36"/>
        <color theme="1"/>
        <rFont val="Calibri (Cuerpo)_x0000_"/>
      </rPr>
      <t>+</t>
    </r>
    <r>
      <rPr>
        <b/>
        <sz val="36"/>
        <color theme="9" tint="-0.499984740745262"/>
        <rFont val="Calibri (Cuerpo)_x0000_"/>
      </rPr>
      <t>P</t>
    </r>
  </si>
  <si>
    <r>
      <rPr>
        <b/>
        <sz val="36"/>
        <color rgb="FFD38039"/>
        <rFont val="Calibri (Cuerpo)_x0000_"/>
      </rPr>
      <t>NASA</t>
    </r>
    <r>
      <rPr>
        <sz val="36"/>
        <color theme="1"/>
        <rFont val="Calibri"/>
        <family val="2"/>
        <charset val="134"/>
        <scheme val="minor"/>
      </rPr>
      <t xml:space="preserve"> </t>
    </r>
    <r>
      <rPr>
        <b/>
        <sz val="36"/>
        <color rgb="FF00853C"/>
        <rFont val="Calibri (Cuerpo)_x0000_"/>
      </rPr>
      <t>HUMIC</t>
    </r>
    <r>
      <rPr>
        <sz val="36"/>
        <color theme="1"/>
        <rFont val="Calibri (Cuerpo)_x0000_"/>
      </rPr>
      <t>+</t>
    </r>
    <r>
      <rPr>
        <b/>
        <sz val="36"/>
        <color rgb="FF002060"/>
        <rFont val="Calibri (Cuerpo)_x0000_"/>
      </rPr>
      <t>K</t>
    </r>
  </si>
  <si>
    <r>
      <rPr>
        <b/>
        <sz val="36"/>
        <color rgb="FFD38039"/>
        <rFont val="Calibri (Cuerpo)_x0000_"/>
      </rPr>
      <t>NASA</t>
    </r>
    <r>
      <rPr>
        <sz val="36"/>
        <color theme="1"/>
        <rFont val="Calibri"/>
        <family val="2"/>
        <charset val="134"/>
        <scheme val="minor"/>
      </rPr>
      <t xml:space="preserve"> </t>
    </r>
    <r>
      <rPr>
        <b/>
        <sz val="36"/>
        <color rgb="FF00853C"/>
        <rFont val="Calibri (Cuerpo)_x0000_"/>
      </rPr>
      <t>HUMIC</t>
    </r>
    <r>
      <rPr>
        <sz val="36"/>
        <color theme="1"/>
        <rFont val="Calibri (Cuerpo)_x0000_"/>
      </rPr>
      <t>+</t>
    </r>
    <r>
      <rPr>
        <b/>
        <sz val="36"/>
        <color theme="8" tint="-0.249977111117893"/>
        <rFont val="Calibri (Cuerpo)_x0000_"/>
      </rPr>
      <t>NK</t>
    </r>
  </si>
  <si>
    <r>
      <t>TOTAL DE UNIDADES. HUMIC+</t>
    </r>
    <r>
      <rPr>
        <b/>
        <sz val="28"/>
        <color theme="0"/>
        <rFont val="Calibri (Cuerpo)_x0000_"/>
      </rPr>
      <t>NPK</t>
    </r>
    <r>
      <rPr>
        <b/>
        <sz val="28"/>
        <color theme="0"/>
        <rFont val="Calibri"/>
        <family val="2"/>
        <scheme val="minor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</si>
</sst>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$&quot;* #,##0.00_-;\-&quot;$&quot;* #,##0.00_-;_-&quot;$&quot;* &quot;-&quot;??_-;_-@_-"/>
    <numFmt numFmtId="165" formatCode="#,##0.0"/>
    <numFmt numFmtId="166" formatCode="_-&quot;$&quot;* #,##0_-;\-&quot;$&quot;* #,##0_-;_-&quot;$&quot;* &quot;-&quot;??_-;_-@_-"/>
    <numFmt numFmtId="167" formatCode="[$MXN]\ #,##0"/>
    <numFmt numFmtId="168" formatCode="#,##0.000_ ;\-#,##0.000\ "/>
    <numFmt numFmtId="169" formatCode="#,##0.000"/>
    <numFmt numFmtId="170" formatCode="#,##0.0_ ;\-#,##0.0\ "/>
  </numFmts>
  <fonts count="111">
    <font>
      <sz val="11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charset val="134"/>
      <scheme val="minor"/>
    </font>
    <font>
      <u/>
      <sz val="11"/>
      <color theme="1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0"/>
      <name val="Arial"/>
      <family val="2"/>
    </font>
    <font>
      <sz val="16"/>
      <color theme="1"/>
      <name val="Calibri"/>
      <family val="2"/>
      <charset val="134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charset val="134"/>
      <scheme val="minor"/>
    </font>
    <font>
      <b/>
      <sz val="24"/>
      <color theme="0"/>
      <name val="Calibri"/>
      <family val="2"/>
      <scheme val="minor"/>
    </font>
    <font>
      <sz val="36"/>
      <color rgb="FF00853C"/>
      <name val="Calibri"/>
      <family val="2"/>
      <charset val="134"/>
      <scheme val="minor"/>
    </font>
    <font>
      <sz val="22"/>
      <color theme="1"/>
      <name val="Calibri"/>
      <family val="2"/>
      <charset val="134"/>
      <scheme val="minor"/>
    </font>
    <font>
      <sz val="14"/>
      <color theme="1"/>
      <name val="Calibri"/>
      <family val="2"/>
      <scheme val="minor"/>
    </font>
    <font>
      <sz val="14"/>
      <name val="Arial"/>
      <family val="2"/>
    </font>
    <font>
      <sz val="18"/>
      <name val="Arial"/>
      <family val="2"/>
    </font>
    <font>
      <b/>
      <sz val="24"/>
      <color theme="0"/>
      <name val="Arial"/>
      <family val="2"/>
    </font>
    <font>
      <sz val="26"/>
      <color theme="1"/>
      <name val="Calibri"/>
      <family val="2"/>
      <charset val="134"/>
      <scheme val="minor"/>
    </font>
    <font>
      <b/>
      <sz val="26"/>
      <color rgb="FFDE893E"/>
      <name val="Calibri (Cuerpo)_x0000_"/>
    </font>
    <font>
      <b/>
      <sz val="26"/>
      <color rgb="FF00853C"/>
      <name val="Calibri (Cuerpo)_x0000_"/>
    </font>
    <font>
      <sz val="26"/>
      <color theme="1"/>
      <name val="Calibri (Cuerpo)_x0000_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8"/>
      <color rgb="FFDE893E"/>
      <name val="Calibri (Cuerpo)_x0000_"/>
    </font>
    <font>
      <sz val="20"/>
      <color theme="0"/>
      <name val="Calibri"/>
      <family val="2"/>
      <scheme val="minor"/>
    </font>
    <font>
      <sz val="14"/>
      <color theme="0"/>
      <name val="Calibri"/>
      <family val="2"/>
      <charset val="134"/>
      <scheme val="minor"/>
    </font>
    <font>
      <b/>
      <sz val="24"/>
      <color theme="0"/>
      <name val="Calibri (Cuerpo)_x0000_"/>
    </font>
    <font>
      <sz val="28"/>
      <color theme="1"/>
      <name val="Calibri (Cuerpo)_x0000_"/>
    </font>
    <font>
      <sz val="36"/>
      <color theme="1"/>
      <name val="Calibri"/>
      <family val="2"/>
      <scheme val="minor"/>
    </font>
    <font>
      <b/>
      <sz val="26"/>
      <color rgb="FFD38039"/>
      <name val="Calibri (Cuerpo)_x0000_"/>
    </font>
    <font>
      <b/>
      <sz val="24"/>
      <color rgb="FF00853C"/>
      <name val="Arial"/>
      <family val="2"/>
    </font>
    <font>
      <b/>
      <sz val="26"/>
      <color rgb="FF002060"/>
      <name val="Arial"/>
      <family val="2"/>
    </font>
    <font>
      <sz val="14"/>
      <color rgb="FF002060"/>
      <name val="Arial"/>
      <family val="2"/>
    </font>
    <font>
      <sz val="20"/>
      <color rgb="FF002060"/>
      <name val="Calibri"/>
      <family val="2"/>
      <scheme val="minor"/>
    </font>
    <font>
      <sz val="14"/>
      <color rgb="FF7030A0"/>
      <name val="Arial"/>
      <family val="2"/>
    </font>
    <font>
      <sz val="20"/>
      <color rgb="FF7030A0"/>
      <name val="Calibri"/>
      <family val="2"/>
      <scheme val="minor"/>
    </font>
    <font>
      <sz val="14"/>
      <color rgb="FF00853C"/>
      <name val="Arial"/>
      <family val="2"/>
    </font>
    <font>
      <sz val="20"/>
      <color rgb="FF00853C"/>
      <name val="Calibri"/>
      <family val="2"/>
      <scheme val="minor"/>
    </font>
    <font>
      <b/>
      <sz val="36"/>
      <color theme="1"/>
      <name val="Calibri"/>
      <family val="2"/>
      <charset val="134"/>
      <scheme val="minor"/>
    </font>
    <font>
      <sz val="20"/>
      <color theme="0"/>
      <name val="Calibri (Cuerpo)_x0000_"/>
    </font>
    <font>
      <sz val="26"/>
      <color rgb="FF00853C"/>
      <name val="Calibri (Cuerpo)_x0000_"/>
    </font>
    <font>
      <sz val="26"/>
      <color rgb="FF7030A0"/>
      <name val="Calibri (Cuerpo)_x0000_"/>
    </font>
    <font>
      <sz val="26"/>
      <color rgb="FF002060"/>
      <name val="Calibri (Cuerpo)_x0000_"/>
    </font>
    <font>
      <sz val="26"/>
      <color theme="1"/>
      <name val="Calibri"/>
      <family val="2"/>
      <scheme val="minor"/>
    </font>
    <font>
      <b/>
      <sz val="28"/>
      <color theme="0"/>
      <name val="Arial"/>
      <family val="2"/>
    </font>
    <font>
      <b/>
      <sz val="28"/>
      <color theme="0"/>
      <name val="Calibri"/>
      <family val="2"/>
      <scheme val="minor"/>
    </font>
    <font>
      <b/>
      <sz val="20"/>
      <color theme="0"/>
      <name val="Calibri (Cuerpo)_x0000_"/>
    </font>
    <font>
      <b/>
      <sz val="24"/>
      <color theme="7" tint="-0.249977111117893"/>
      <name val="Calibri (Cuerpo)_x0000_"/>
    </font>
    <font>
      <b/>
      <sz val="22"/>
      <color rgb="FF00853C"/>
      <name val="Calibri (Cuerpo)_x0000_"/>
    </font>
    <font>
      <b/>
      <sz val="24"/>
      <color rgb="FF0070C0"/>
      <name val="Calibri (Cuerpo)_x0000_"/>
    </font>
    <font>
      <sz val="24"/>
      <color theme="0"/>
      <name val="Calibri"/>
      <family val="2"/>
      <charset val="134"/>
      <scheme val="minor"/>
    </font>
    <font>
      <sz val="26"/>
      <color theme="0"/>
      <name val="Calibri"/>
      <family val="2"/>
      <charset val="134"/>
      <scheme val="minor"/>
    </font>
    <font>
      <sz val="14"/>
      <color theme="1"/>
      <name val="Calibri (Cuerpo)_x0000_"/>
    </font>
    <font>
      <sz val="12"/>
      <color theme="1"/>
      <name val="Calibri (Cuerpo)_x0000_"/>
    </font>
    <font>
      <sz val="14"/>
      <color theme="0"/>
      <name val="Calibri (Cuerpo)_x0000_"/>
    </font>
    <font>
      <b/>
      <sz val="14"/>
      <color rgb="FFFF0000"/>
      <name val="Calibri"/>
      <family val="2"/>
      <scheme val="minor"/>
    </font>
    <font>
      <b/>
      <sz val="26"/>
      <color rgb="FFFF0000"/>
      <name val="Arial"/>
      <family val="2"/>
    </font>
    <font>
      <sz val="28"/>
      <color rgb="FF00853C"/>
      <name val="Calibri"/>
      <family val="2"/>
      <scheme val="minor"/>
    </font>
    <font>
      <b/>
      <sz val="22"/>
      <color theme="1"/>
      <name val="Arial"/>
      <family val="2"/>
    </font>
    <font>
      <b/>
      <sz val="11"/>
      <color rgb="FF1C430E"/>
      <name val="Calibri"/>
      <family val="2"/>
      <scheme val="minor"/>
    </font>
    <font>
      <sz val="11"/>
      <color rgb="FF1C430E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7030A0"/>
      <name val="Calibri (Cuerpo)_x0000_"/>
    </font>
    <font>
      <b/>
      <sz val="24"/>
      <color rgb="FFD38039"/>
      <name val="Calibri (Cuerpo)_x0000_"/>
    </font>
    <font>
      <sz val="14"/>
      <color theme="0"/>
      <name val="Calibri"/>
      <family val="2"/>
      <scheme val="minor"/>
    </font>
    <font>
      <b/>
      <sz val="14"/>
      <color rgb="FFD38039"/>
      <name val="Calibri"/>
      <family val="2"/>
      <scheme val="minor"/>
    </font>
    <font>
      <b/>
      <sz val="20"/>
      <color theme="4" tint="-0.249977111117893"/>
      <name val="Calibri (Cuerpo)_x0000_"/>
    </font>
    <font>
      <b/>
      <sz val="28"/>
      <color rgb="FF00853C"/>
      <name val="Calibri"/>
      <family val="2"/>
      <scheme val="minor"/>
    </font>
    <font>
      <b/>
      <sz val="28"/>
      <color theme="7" tint="-0.249977111117893"/>
      <name val="Calibri"/>
      <family val="2"/>
      <scheme val="minor"/>
    </font>
    <font>
      <b/>
      <sz val="28"/>
      <color rgb="FF0070C0"/>
      <name val="Calibri"/>
      <family val="2"/>
      <scheme val="minor"/>
    </font>
    <font>
      <sz val="48"/>
      <color theme="1"/>
      <name val="Avenir Black"/>
      <family val="2"/>
    </font>
    <font>
      <sz val="48"/>
      <color rgb="FFD38039"/>
      <name val="Avenir Black"/>
      <family val="2"/>
    </font>
    <font>
      <sz val="48"/>
      <color rgb="FF00853C"/>
      <name val="Avenir Black"/>
      <family val="2"/>
    </font>
    <font>
      <sz val="48"/>
      <color theme="1"/>
      <name val="Calibri"/>
      <family val="2"/>
      <charset val="134"/>
      <scheme val="minor"/>
    </font>
    <font>
      <b/>
      <sz val="20"/>
      <color theme="0"/>
      <name val="Calibri"/>
      <family val="2"/>
      <charset val="134"/>
      <scheme val="minor"/>
    </font>
    <font>
      <b/>
      <sz val="26"/>
      <color theme="0"/>
      <name val="Calibri (Cuerpo)_x0000_"/>
    </font>
    <font>
      <b/>
      <sz val="28"/>
      <color theme="0"/>
      <name val="Calibri (Cuerpo)_x0000_"/>
    </font>
    <font>
      <b/>
      <sz val="16"/>
      <color theme="0"/>
      <name val="Calibri"/>
      <family val="2"/>
      <scheme val="minor"/>
    </font>
    <font>
      <sz val="48"/>
      <color theme="0"/>
      <name val="Calibri"/>
      <family val="2"/>
      <charset val="134"/>
      <scheme val="minor"/>
    </font>
    <font>
      <b/>
      <sz val="26"/>
      <color rgb="FF00853C"/>
      <name val="Calibri"/>
      <family val="2"/>
      <scheme val="minor"/>
    </font>
    <font>
      <b/>
      <sz val="26"/>
      <color theme="5" tint="-0.249977111117893"/>
      <name val="Calibri"/>
      <family val="2"/>
      <scheme val="minor"/>
    </font>
    <font>
      <b/>
      <sz val="26"/>
      <color rgb="FF0070C0"/>
      <name val="Calibri"/>
      <family val="2"/>
      <scheme val="minor"/>
    </font>
    <font>
      <b/>
      <sz val="26"/>
      <color theme="8" tint="-0.249977111117893"/>
      <name val="Calibri (Cuerpo)_x0000_"/>
    </font>
    <font>
      <b/>
      <sz val="2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6"/>
      <color theme="0"/>
      <name val="Calibri (Cuerpo)_x0000_"/>
    </font>
    <font>
      <sz val="28"/>
      <color theme="0"/>
      <name val="Calibri"/>
      <family val="2"/>
      <charset val="134"/>
      <scheme val="minor"/>
    </font>
    <font>
      <sz val="28"/>
      <color theme="0"/>
      <name val="Calibri (Cuerpo)_x0000_"/>
    </font>
    <font>
      <b/>
      <sz val="26"/>
      <color theme="1"/>
      <name val="Calibri (Cuerpo)_x0000_"/>
    </font>
    <font>
      <sz val="36"/>
      <color theme="1"/>
      <name val="Calibri"/>
      <family val="2"/>
      <charset val="134"/>
      <scheme val="minor"/>
    </font>
    <font>
      <b/>
      <sz val="36"/>
      <color rgb="FFD38039"/>
      <name val="Calibri (Cuerpo)_x0000_"/>
    </font>
    <font>
      <b/>
      <sz val="36"/>
      <color rgb="FF00853C"/>
      <name val="Calibri (Cuerpo)_x0000_"/>
    </font>
    <font>
      <sz val="48"/>
      <color theme="0"/>
      <name val="Calibri"/>
      <family val="2"/>
      <scheme val="minor"/>
    </font>
    <font>
      <sz val="36"/>
      <color theme="1"/>
      <name val="Calibri (Cuerpo)_x0000_"/>
    </font>
    <font>
      <b/>
      <sz val="36"/>
      <color rgb="FF002060"/>
      <name val="Calibri (Cuerpo)_x0000_"/>
    </font>
    <font>
      <b/>
      <sz val="48"/>
      <color theme="0"/>
      <name val="Arial"/>
      <family val="2"/>
    </font>
    <font>
      <b/>
      <sz val="48"/>
      <color theme="0"/>
      <name val="Calibri"/>
      <family val="2"/>
      <scheme val="minor"/>
    </font>
    <font>
      <b/>
      <sz val="26"/>
      <color theme="9" tint="-0.499984740745262"/>
      <name val="Calibri (Cuerpo)_x0000_"/>
    </font>
    <font>
      <b/>
      <sz val="26"/>
      <color theme="3" tint="-0.249977111117893"/>
      <name val="Calibri (Cuerpo)_x0000_"/>
    </font>
    <font>
      <b/>
      <sz val="36"/>
      <color theme="9" tint="-0.499984740745262"/>
      <name val="Calibri (Cuerpo)_x0000_"/>
    </font>
    <font>
      <b/>
      <sz val="36"/>
      <color theme="8" tint="-0.249977111117893"/>
      <name val="Calibri (Cuerpo)_x0000_"/>
    </font>
    <font>
      <sz val="28"/>
      <color rgb="FF00853C"/>
      <name val="Arial"/>
      <family val="2"/>
    </font>
    <font>
      <sz val="28"/>
      <color rgb="FF7030A0"/>
      <name val="Arial"/>
      <family val="2"/>
    </font>
    <font>
      <sz val="28"/>
      <color rgb="FF002060"/>
      <name val="Arial"/>
      <family val="2"/>
    </font>
    <font>
      <sz val="26"/>
      <color rgb="FF00853C"/>
      <name val="Calibri"/>
      <family val="2"/>
      <scheme val="minor"/>
    </font>
    <font>
      <sz val="26"/>
      <color rgb="FF7030A0"/>
      <name val="Calibri"/>
      <family val="2"/>
      <scheme val="minor"/>
    </font>
    <font>
      <sz val="26"/>
      <color rgb="FF002060"/>
      <name val="Calibri"/>
      <family val="2"/>
      <scheme val="minor"/>
    </font>
    <font>
      <sz val="28"/>
      <color theme="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853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9D4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DFAD5"/>
        <bgColor indexed="64"/>
      </patternFill>
    </fill>
    <fill>
      <patternFill patternType="solid">
        <fgColor rgb="FF1C430E"/>
        <bgColor indexed="64"/>
      </patternFill>
    </fill>
    <fill>
      <patternFill patternType="solid">
        <fgColor rgb="FFD3803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</fills>
  <borders count="40">
    <border>
      <left/>
      <right/>
      <top/>
      <bottom/>
      <diagonal/>
    </border>
    <border>
      <left style="double">
        <color theme="9" tint="-0.249977111117893"/>
      </left>
      <right/>
      <top style="double">
        <color theme="9" tint="-0.249977111117893"/>
      </top>
      <bottom style="double">
        <color theme="9" tint="-0.249977111117893"/>
      </bottom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9" tint="-0.249977111117893"/>
      </top>
      <bottom style="double">
        <color theme="9" tint="-0.249977111117893"/>
      </bottom>
      <diagonal/>
    </border>
    <border>
      <left style="medium">
        <color theme="9" tint="-0.249977111117893"/>
      </left>
      <right style="double">
        <color theme="9" tint="-0.249977111117893"/>
      </right>
      <top style="double">
        <color theme="9" tint="-0.249977111117893"/>
      </top>
      <bottom style="double">
        <color theme="9" tint="-0.249977111117893"/>
      </bottom>
      <diagonal/>
    </border>
    <border>
      <left style="medium">
        <color theme="9" tint="-0.249977111117893"/>
      </left>
      <right style="double">
        <color theme="9" tint="-0.249977111117893"/>
      </right>
      <top style="double">
        <color theme="9" tint="-0.249977111117893"/>
      </top>
      <bottom style="medium">
        <color theme="9" tint="-0.249977111117893"/>
      </bottom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9" tint="-0.249977111117893"/>
      </top>
      <bottom style="medium">
        <color theme="9" tint="-0.249977111117893"/>
      </bottom>
      <diagonal/>
    </border>
    <border>
      <left style="double">
        <color theme="9" tint="-0.249977111117893"/>
      </left>
      <right style="double">
        <color theme="9" tint="-0.249977111117893"/>
      </right>
      <top/>
      <bottom style="double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double">
        <color theme="9" tint="-0.249977111117893"/>
      </bottom>
      <diagonal/>
    </border>
    <border>
      <left/>
      <right/>
      <top style="medium">
        <color theme="9" tint="-0.249977111117893"/>
      </top>
      <bottom style="double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double">
        <color theme="9" tint="-0.249977111117893"/>
      </bottom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9" tint="-0.249977111117893"/>
      </top>
      <bottom/>
      <diagonal/>
    </border>
    <border>
      <left style="double">
        <color rgb="FFFF0000"/>
      </left>
      <right style="double">
        <color rgb="FFFF0000"/>
      </right>
      <top style="double">
        <color theme="9" tint="-0.249977111117893"/>
      </top>
      <bottom style="double">
        <color rgb="FFFF0000"/>
      </bottom>
      <diagonal/>
    </border>
    <border diagonalDown="1">
      <left style="double">
        <color rgb="FFFF0000"/>
      </left>
      <right style="double">
        <color rgb="FFFF0000"/>
      </right>
      <top style="double">
        <color rgb="FFFF0000"/>
      </top>
      <bottom style="double">
        <color theme="9" tint="-0.249977111117893"/>
      </bottom>
      <diagonal style="double">
        <color theme="0"/>
      </diagonal>
    </border>
    <border>
      <left/>
      <right/>
      <top/>
      <bottom style="double">
        <color theme="9" tint="-0.249977111117893"/>
      </bottom>
      <diagonal/>
    </border>
    <border>
      <left/>
      <right style="medium">
        <color theme="9" tint="-0.249977111117893"/>
      </right>
      <top/>
      <bottom style="double">
        <color theme="9" tint="-0.249977111117893"/>
      </bottom>
      <diagonal/>
    </border>
    <border>
      <left/>
      <right/>
      <top style="double">
        <color rgb="FFFF9D48"/>
      </top>
      <bottom style="double">
        <color rgb="FFFF9D48"/>
      </bottom>
      <diagonal/>
    </border>
    <border>
      <left/>
      <right style="double">
        <color rgb="FFFF9D48"/>
      </right>
      <top style="double">
        <color rgb="FFFF9D48"/>
      </top>
      <bottom style="double">
        <color rgb="FFFF9D48"/>
      </bottom>
      <diagonal/>
    </border>
    <border>
      <left style="double">
        <color rgb="FFFF9D48"/>
      </left>
      <right/>
      <top style="double">
        <color rgb="FFFF9D48"/>
      </top>
      <bottom/>
      <diagonal/>
    </border>
    <border>
      <left/>
      <right/>
      <top style="double">
        <color rgb="FFFF9D48"/>
      </top>
      <bottom/>
      <diagonal/>
    </border>
    <border>
      <left/>
      <right style="double">
        <color rgb="FFFF9D48"/>
      </right>
      <top style="double">
        <color rgb="FFFF9D48"/>
      </top>
      <bottom/>
      <diagonal/>
    </border>
    <border>
      <left style="double">
        <color rgb="FFFF9D48"/>
      </left>
      <right/>
      <top/>
      <bottom/>
      <diagonal/>
    </border>
    <border>
      <left/>
      <right style="double">
        <color rgb="FFFF9D48"/>
      </right>
      <top/>
      <bottom/>
      <diagonal/>
    </border>
    <border>
      <left style="double">
        <color rgb="FFFF9D48"/>
      </left>
      <right/>
      <top/>
      <bottom style="double">
        <color rgb="FFFF9D48"/>
      </bottom>
      <diagonal/>
    </border>
    <border>
      <left/>
      <right/>
      <top/>
      <bottom style="double">
        <color rgb="FFFF9D48"/>
      </bottom>
      <diagonal/>
    </border>
    <border>
      <left/>
      <right style="double">
        <color rgb="FFFF9D48"/>
      </right>
      <top/>
      <bottom style="double">
        <color rgb="FFFF9D48"/>
      </bottom>
      <diagonal/>
    </border>
    <border>
      <left style="medium">
        <color theme="9" tint="-0.249977111117893"/>
      </left>
      <right/>
      <top/>
      <bottom style="double">
        <color theme="9" tint="-0.249977111117893"/>
      </bottom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1"/>
      </top>
      <bottom style="double">
        <color theme="9" tint="-0.249977111117893"/>
      </bottom>
      <diagonal/>
    </border>
    <border>
      <left style="double">
        <color theme="9" tint="-0.249977111117893"/>
      </left>
      <right style="double">
        <color theme="1"/>
      </right>
      <top style="double">
        <color theme="1"/>
      </top>
      <bottom style="double">
        <color theme="9" tint="-0.249977111117893"/>
      </bottom>
      <diagonal/>
    </border>
    <border>
      <left style="double">
        <color theme="9" tint="-0.249977111117893"/>
      </left>
      <right style="double">
        <color theme="1"/>
      </right>
      <top style="double">
        <color theme="9" tint="-0.249977111117893"/>
      </top>
      <bottom style="double">
        <color theme="9" tint="-0.249977111117893"/>
      </bottom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9" tint="-0.249977111117893"/>
      </top>
      <bottom style="double">
        <color theme="1"/>
      </bottom>
      <diagonal/>
    </border>
    <border>
      <left style="double">
        <color theme="9" tint="-0.249977111117893"/>
      </left>
      <right style="double">
        <color theme="1"/>
      </right>
      <top style="double">
        <color theme="9" tint="-0.249977111117893"/>
      </top>
      <bottom style="double">
        <color theme="1"/>
      </bottom>
      <diagonal/>
    </border>
    <border>
      <left/>
      <right style="double">
        <color theme="9" tint="-0.249977111117893"/>
      </right>
      <top style="double">
        <color theme="9" tint="-0.249977111117893"/>
      </top>
      <bottom style="double">
        <color theme="9" tint="-0.249977111117893"/>
      </bottom>
      <diagonal/>
    </border>
    <border>
      <left style="double">
        <color theme="9" tint="-0.249977111117893"/>
      </left>
      <right style="double">
        <color theme="9" tint="-0.249977111117893"/>
      </right>
      <top style="double">
        <color theme="1"/>
      </top>
      <bottom/>
      <diagonal/>
    </border>
    <border>
      <left style="double">
        <color theme="9" tint="-0.249977111117893"/>
      </left>
      <right style="double">
        <color theme="9" tint="-0.249977111117893"/>
      </right>
      <top/>
      <bottom style="double">
        <color theme="1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double">
        <color theme="9" tint="-0.249977111117893"/>
      </left>
      <right/>
      <top/>
      <bottom/>
      <diagonal/>
    </border>
    <border>
      <left style="double">
        <color theme="1"/>
      </left>
      <right style="double">
        <color theme="9" tint="-0.249977111117893"/>
      </right>
      <top style="double">
        <color theme="1"/>
      </top>
      <bottom/>
      <diagonal/>
    </border>
    <border>
      <left style="double">
        <color theme="1"/>
      </left>
      <right style="double">
        <color theme="9" tint="-0.249977111117893"/>
      </right>
      <top/>
      <bottom/>
      <diagonal/>
    </border>
    <border>
      <left style="double">
        <color theme="1"/>
      </left>
      <right style="double">
        <color theme="9" tint="-0.249977111117893"/>
      </right>
      <top/>
      <bottom style="double">
        <color theme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8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164" fontId="4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6" fillId="0" borderId="0"/>
    <xf numFmtId="9" fontId="4" fillId="0" borderId="0" applyFont="0" applyFill="0" applyBorder="0" applyAlignment="0" applyProtection="0"/>
    <xf numFmtId="0" fontId="87" fillId="18" borderId="39" applyNumberFormat="0" applyAlignment="0" applyProtection="0"/>
  </cellStyleXfs>
  <cellXfs count="190">
    <xf numFmtId="0" fontId="0" fillId="0" borderId="0" xfId="0">
      <alignment vertical="center"/>
    </xf>
    <xf numFmtId="0" fontId="0" fillId="0" borderId="0" xfId="0" applyAlignment="1"/>
    <xf numFmtId="0" fontId="5" fillId="5" borderId="2" xfId="0" applyFont="1" applyFill="1" applyBorder="1" applyAlignment="1">
      <alignment horizontal="center" vertical="center"/>
    </xf>
    <xf numFmtId="3" fontId="0" fillId="5" borderId="2" xfId="0" applyNumberFormat="1" applyFill="1" applyBorder="1">
      <alignment vertical="center"/>
    </xf>
    <xf numFmtId="0" fontId="5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164" fontId="0" fillId="5" borderId="5" xfId="57" applyFont="1" applyFill="1" applyBorder="1" applyAlignment="1">
      <alignment vertical="center"/>
    </xf>
    <xf numFmtId="0" fontId="11" fillId="5" borderId="0" xfId="0" applyFont="1" applyFill="1" applyAlignment="1">
      <alignment horizontal="center" vertical="center"/>
    </xf>
    <xf numFmtId="164" fontId="13" fillId="5" borderId="2" xfId="57" applyFont="1" applyFill="1" applyBorder="1" applyAlignment="1">
      <alignment vertical="center"/>
    </xf>
    <xf numFmtId="3" fontId="8" fillId="5" borderId="2" xfId="0" applyNumberFormat="1" applyFont="1" applyFill="1" applyBorder="1" applyAlignment="1">
      <alignment horizontal="center" vertical="center"/>
    </xf>
    <xf numFmtId="164" fontId="14" fillId="5" borderId="2" xfId="57" applyFont="1" applyFill="1" applyBorder="1" applyAlignment="1">
      <alignment horizontal="center"/>
    </xf>
    <xf numFmtId="164" fontId="9" fillId="5" borderId="0" xfId="57" applyFont="1" applyFill="1" applyAlignment="1">
      <alignment vertical="center"/>
    </xf>
    <xf numFmtId="0" fontId="7" fillId="5" borderId="2" xfId="0" applyFont="1" applyFill="1" applyBorder="1" applyAlignment="1">
      <alignment horizontal="center" vertical="center"/>
    </xf>
    <xf numFmtId="166" fontId="13" fillId="5" borderId="2" xfId="57" applyNumberFormat="1" applyFont="1" applyFill="1" applyBorder="1" applyAlignment="1">
      <alignment vertical="center"/>
    </xf>
    <xf numFmtId="165" fontId="9" fillId="5" borderId="2" xfId="0" applyNumberFormat="1" applyFont="1" applyFill="1" applyBorder="1" applyAlignment="1">
      <alignment horizontal="center" vertical="center"/>
    </xf>
    <xf numFmtId="165" fontId="9" fillId="5" borderId="1" xfId="0" applyNumberFormat="1" applyFont="1" applyFill="1" applyBorder="1" applyAlignment="1">
      <alignment horizontal="center" vertical="center"/>
    </xf>
    <xf numFmtId="165" fontId="9" fillId="5" borderId="11" xfId="0" applyNumberFormat="1" applyFont="1" applyFill="1" applyBorder="1" applyAlignment="1">
      <alignment horizontal="center" vertical="center"/>
    </xf>
    <xf numFmtId="165" fontId="9" fillId="5" borderId="6" xfId="0" applyNumberFormat="1" applyFont="1" applyFill="1" applyBorder="1" applyAlignment="1">
      <alignment horizontal="center" vertical="center"/>
    </xf>
    <xf numFmtId="165" fontId="9" fillId="5" borderId="10" xfId="0" applyNumberFormat="1" applyFont="1" applyFill="1" applyBorder="1" applyAlignment="1">
      <alignment horizontal="center" vertical="center"/>
    </xf>
    <xf numFmtId="165" fontId="9" fillId="5" borderId="12" xfId="0" applyNumberFormat="1" applyFont="1" applyFill="1" applyBorder="1" applyAlignment="1">
      <alignment horizontal="center" vertical="center"/>
    </xf>
    <xf numFmtId="166" fontId="14" fillId="5" borderId="2" xfId="57" applyNumberFormat="1" applyFont="1" applyFill="1" applyBorder="1" applyAlignment="1">
      <alignment horizontal="center"/>
    </xf>
    <xf numFmtId="3" fontId="15" fillId="0" borderId="2" xfId="180" applyNumberFormat="1" applyFont="1" applyBorder="1" applyAlignment="1">
      <alignment horizontal="center"/>
    </xf>
    <xf numFmtId="3" fontId="0" fillId="5" borderId="1" xfId="0" applyNumberFormat="1" applyFill="1" applyBorder="1">
      <alignment vertical="center"/>
    </xf>
    <xf numFmtId="0" fontId="17" fillId="5" borderId="2" xfId="0" applyFont="1" applyFill="1" applyBorder="1" applyAlignment="1">
      <alignment horizontal="left" vertical="center"/>
    </xf>
    <xf numFmtId="3" fontId="16" fillId="2" borderId="2" xfId="180" applyNumberFormat="1" applyFont="1" applyFill="1" applyBorder="1" applyAlignment="1">
      <alignment horizontal="center"/>
    </xf>
    <xf numFmtId="0" fontId="10" fillId="6" borderId="0" xfId="0" applyFont="1" applyFill="1">
      <alignment vertical="center"/>
    </xf>
    <xf numFmtId="0" fontId="12" fillId="5" borderId="2" xfId="0" applyFont="1" applyFill="1" applyBorder="1" applyAlignment="1" applyProtection="1">
      <alignment horizontal="right" vertical="center"/>
      <protection locked="0"/>
    </xf>
    <xf numFmtId="165" fontId="9" fillId="7" borderId="2" xfId="0" applyNumberFormat="1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left" vertical="center"/>
    </xf>
    <xf numFmtId="165" fontId="28" fillId="4" borderId="2" xfId="0" applyNumberFormat="1" applyFont="1" applyFill="1" applyBorder="1" applyAlignment="1">
      <alignment horizontal="center" vertical="center"/>
    </xf>
    <xf numFmtId="165" fontId="28" fillId="3" borderId="2" xfId="0" applyNumberFormat="1" applyFont="1" applyFill="1" applyBorder="1" applyAlignment="1">
      <alignment horizontal="center" vertical="center"/>
    </xf>
    <xf numFmtId="0" fontId="17" fillId="9" borderId="2" xfId="0" applyFont="1" applyFill="1" applyBorder="1" applyAlignment="1">
      <alignment horizontal="left" vertical="center"/>
    </xf>
    <xf numFmtId="0" fontId="10" fillId="13" borderId="0" xfId="0" applyFont="1" applyFill="1">
      <alignment vertical="center"/>
    </xf>
    <xf numFmtId="0" fontId="21" fillId="12" borderId="2" xfId="0" applyFont="1" applyFill="1" applyBorder="1" applyAlignment="1">
      <alignment horizontal="center" vertical="center" wrapText="1"/>
    </xf>
    <xf numFmtId="166" fontId="27" fillId="11" borderId="10" xfId="57" applyNumberFormat="1" applyFont="1" applyFill="1" applyBorder="1" applyAlignment="1">
      <alignment vertical="center"/>
    </xf>
    <xf numFmtId="166" fontId="36" fillId="7" borderId="2" xfId="57" applyNumberFormat="1" applyFont="1" applyFill="1" applyBorder="1" applyAlignment="1">
      <alignment vertical="center"/>
    </xf>
    <xf numFmtId="166" fontId="38" fillId="5" borderId="2" xfId="57" applyNumberFormat="1" applyFont="1" applyFill="1" applyBorder="1" applyAlignment="1">
      <alignment vertical="center"/>
    </xf>
    <xf numFmtId="166" fontId="40" fillId="9" borderId="2" xfId="57" applyNumberFormat="1" applyFont="1" applyFill="1" applyBorder="1" applyAlignment="1">
      <alignment vertical="center"/>
    </xf>
    <xf numFmtId="165" fontId="9" fillId="9" borderId="2" xfId="0" applyNumberFormat="1" applyFont="1" applyFill="1" applyBorder="1" applyAlignment="1">
      <alignment horizontal="center" vertical="center"/>
    </xf>
    <xf numFmtId="0" fontId="41" fillId="12" borderId="20" xfId="0" applyFont="1" applyFill="1" applyBorder="1" applyAlignment="1">
      <alignment horizontal="center" vertical="center" wrapText="1"/>
    </xf>
    <xf numFmtId="167" fontId="31" fillId="12" borderId="0" xfId="0" applyNumberFormat="1" applyFont="1" applyFill="1" applyAlignment="1">
      <alignment horizontal="center" vertical="center"/>
    </xf>
    <xf numFmtId="0" fontId="31" fillId="12" borderId="0" xfId="0" applyFont="1" applyFill="1">
      <alignment vertical="center"/>
    </xf>
    <xf numFmtId="0" fontId="31" fillId="12" borderId="21" xfId="0" applyFont="1" applyFill="1" applyBorder="1">
      <alignment vertical="center"/>
    </xf>
    <xf numFmtId="164" fontId="48" fillId="14" borderId="10" xfId="57" applyFont="1" applyFill="1" applyBorder="1" applyAlignment="1">
      <alignment horizontal="center" vertical="center"/>
    </xf>
    <xf numFmtId="0" fontId="24" fillId="14" borderId="2" xfId="0" applyFont="1" applyFill="1" applyBorder="1" applyAlignment="1">
      <alignment horizontal="center" vertical="center" wrapText="1"/>
    </xf>
    <xf numFmtId="0" fontId="46" fillId="14" borderId="2" xfId="0" applyFont="1" applyFill="1" applyBorder="1" applyAlignment="1">
      <alignment horizontal="center" vertical="center" wrapText="1"/>
    </xf>
    <xf numFmtId="3" fontId="53" fillId="3" borderId="2" xfId="0" applyNumberFormat="1" applyFont="1" applyFill="1" applyBorder="1" applyAlignment="1">
      <alignment horizontal="center" vertical="center" wrapText="1"/>
    </xf>
    <xf numFmtId="3" fontId="53" fillId="4" borderId="2" xfId="0" applyNumberFormat="1" applyFont="1" applyFill="1" applyBorder="1" applyAlignment="1">
      <alignment horizontal="center" vertical="center" wrapText="1"/>
    </xf>
    <xf numFmtId="0" fontId="9" fillId="5" borderId="2" xfId="0" applyFont="1" applyFill="1" applyBorder="1">
      <alignment vertical="center"/>
    </xf>
    <xf numFmtId="0" fontId="23" fillId="5" borderId="1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165" fontId="22" fillId="5" borderId="2" xfId="0" applyNumberFormat="1" applyFont="1" applyFill="1" applyBorder="1" applyAlignment="1">
      <alignment horizontal="center" vertical="center" wrapText="1"/>
    </xf>
    <xf numFmtId="165" fontId="61" fillId="5" borderId="5" xfId="180" applyNumberFormat="1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/>
    </xf>
    <xf numFmtId="1" fontId="5" fillId="13" borderId="2" xfId="0" applyNumberFormat="1" applyFont="1" applyFill="1" applyBorder="1" applyAlignment="1">
      <alignment horizontal="center" vertical="center"/>
    </xf>
    <xf numFmtId="1" fontId="8" fillId="13" borderId="5" xfId="0" applyNumberFormat="1" applyFont="1" applyFill="1" applyBorder="1" applyAlignment="1">
      <alignment horizontal="center" vertical="center"/>
    </xf>
    <xf numFmtId="0" fontId="0" fillId="13" borderId="0" xfId="0" applyFill="1">
      <alignment vertical="center"/>
    </xf>
    <xf numFmtId="0" fontId="0" fillId="13" borderId="0" xfId="0" applyFill="1" applyAlignment="1"/>
    <xf numFmtId="0" fontId="62" fillId="13" borderId="2" xfId="0" applyFont="1" applyFill="1" applyBorder="1" applyAlignment="1">
      <alignment horizontal="center" vertical="center"/>
    </xf>
    <xf numFmtId="1" fontId="62" fillId="13" borderId="5" xfId="0" applyNumberFormat="1" applyFont="1" applyFill="1" applyBorder="1" applyAlignment="1">
      <alignment horizontal="center" vertical="center"/>
    </xf>
    <xf numFmtId="0" fontId="63" fillId="13" borderId="0" xfId="0" applyFont="1" applyFill="1">
      <alignment vertical="center"/>
    </xf>
    <xf numFmtId="0" fontId="64" fillId="11" borderId="1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1" fontId="8" fillId="13" borderId="1" xfId="0" applyNumberFormat="1" applyFont="1" applyFill="1" applyBorder="1" applyAlignment="1">
      <alignment horizontal="center" vertical="center"/>
    </xf>
    <xf numFmtId="165" fontId="33" fillId="9" borderId="2" xfId="180" applyNumberFormat="1" applyFont="1" applyFill="1" applyBorder="1" applyAlignment="1">
      <alignment horizontal="center" vertical="center"/>
    </xf>
    <xf numFmtId="165" fontId="34" fillId="7" borderId="2" xfId="180" applyNumberFormat="1" applyFont="1" applyFill="1" applyBorder="1" applyAlignment="1">
      <alignment horizontal="center" vertical="center"/>
    </xf>
    <xf numFmtId="165" fontId="47" fillId="14" borderId="10" xfId="180" applyNumberFormat="1" applyFont="1" applyFill="1" applyBorder="1" applyAlignment="1">
      <alignment horizontal="center" vertical="center"/>
    </xf>
    <xf numFmtId="3" fontId="70" fillId="5" borderId="2" xfId="0" applyNumberFormat="1" applyFont="1" applyFill="1" applyBorder="1" applyAlignment="1">
      <alignment horizontal="center" vertical="center"/>
    </xf>
    <xf numFmtId="3" fontId="71" fillId="8" borderId="2" xfId="0" applyNumberFormat="1" applyFont="1" applyFill="1" applyBorder="1" applyAlignment="1">
      <alignment horizontal="center" vertical="center"/>
    </xf>
    <xf numFmtId="3" fontId="72" fillId="5" borderId="2" xfId="0" applyNumberFormat="1" applyFont="1" applyFill="1" applyBorder="1" applyAlignment="1">
      <alignment horizontal="center" vertical="center"/>
    </xf>
    <xf numFmtId="3" fontId="48" fillId="3" borderId="10" xfId="0" applyNumberFormat="1" applyFont="1" applyFill="1" applyBorder="1" applyAlignment="1">
      <alignment horizontal="center" vertical="center"/>
    </xf>
    <xf numFmtId="3" fontId="48" fillId="4" borderId="10" xfId="0" applyNumberFormat="1" applyFont="1" applyFill="1" applyBorder="1" applyAlignment="1">
      <alignment horizontal="center" vertical="center"/>
    </xf>
    <xf numFmtId="3" fontId="54" fillId="14" borderId="2" xfId="0" applyNumberFormat="1" applyFont="1" applyFill="1" applyBorder="1" applyAlignment="1">
      <alignment horizontal="center" vertical="center" wrapText="1"/>
    </xf>
    <xf numFmtId="165" fontId="28" fillId="14" borderId="2" xfId="0" applyNumberFormat="1" applyFont="1" applyFill="1" applyBorder="1" applyAlignment="1">
      <alignment horizontal="center" vertical="center"/>
    </xf>
    <xf numFmtId="3" fontId="48" fillId="14" borderId="10" xfId="0" applyNumberFormat="1" applyFont="1" applyFill="1" applyBorder="1" applyAlignment="1">
      <alignment horizontal="center" vertical="center"/>
    </xf>
    <xf numFmtId="0" fontId="64" fillId="3" borderId="2" xfId="0" applyFont="1" applyFill="1" applyBorder="1" applyAlignment="1">
      <alignment horizontal="center" vertical="center" wrapText="1"/>
    </xf>
    <xf numFmtId="1" fontId="80" fillId="13" borderId="2" xfId="0" applyNumberFormat="1" applyFont="1" applyFill="1" applyBorder="1" applyAlignment="1">
      <alignment horizontal="center" vertical="center"/>
    </xf>
    <xf numFmtId="1" fontId="77" fillId="5" borderId="2" xfId="0" applyNumberFormat="1" applyFont="1" applyFill="1" applyBorder="1" applyAlignment="1">
      <alignment horizontal="center" vertical="center"/>
    </xf>
    <xf numFmtId="1" fontId="77" fillId="13" borderId="2" xfId="0" applyNumberFormat="1" applyFont="1" applyFill="1" applyBorder="1" applyAlignment="1">
      <alignment horizontal="center" vertical="center"/>
    </xf>
    <xf numFmtId="168" fontId="22" fillId="9" borderId="2" xfId="57" applyNumberFormat="1" applyFont="1" applyFill="1" applyBorder="1" applyAlignment="1" applyProtection="1">
      <alignment horizontal="center" vertical="center"/>
      <protection hidden="1"/>
    </xf>
    <xf numFmtId="168" fontId="22" fillId="9" borderId="28" xfId="57" applyNumberFormat="1" applyFont="1" applyFill="1" applyBorder="1" applyAlignment="1" applyProtection="1">
      <alignment horizontal="center" vertical="center"/>
      <protection hidden="1"/>
    </xf>
    <xf numFmtId="169" fontId="23" fillId="12" borderId="29" xfId="0" applyNumberFormat="1" applyFont="1" applyFill="1" applyBorder="1" applyAlignment="1" applyProtection="1">
      <alignment horizontal="center" vertical="center"/>
      <protection hidden="1"/>
    </xf>
    <xf numFmtId="0" fontId="12" fillId="5" borderId="1" xfId="0" applyFont="1" applyFill="1" applyBorder="1" applyAlignment="1">
      <alignment horizontal="right" vertical="center"/>
    </xf>
    <xf numFmtId="0" fontId="12" fillId="5" borderId="35" xfId="0" applyFont="1" applyFill="1" applyBorder="1" applyAlignment="1">
      <alignment horizontal="right" vertical="center"/>
    </xf>
    <xf numFmtId="3" fontId="15" fillId="0" borderId="10" xfId="180" applyNumberFormat="1" applyFont="1" applyBorder="1" applyAlignment="1" applyProtection="1">
      <alignment horizontal="center"/>
      <protection locked="0"/>
    </xf>
    <xf numFmtId="3" fontId="59" fillId="0" borderId="34" xfId="180" applyNumberFormat="1" applyFont="1" applyBorder="1" applyAlignment="1" applyProtection="1">
      <alignment horizontal="center" vertical="center"/>
      <protection locked="0"/>
    </xf>
    <xf numFmtId="0" fontId="58" fillId="5" borderId="2" xfId="0" applyFont="1" applyFill="1" applyBorder="1" applyAlignment="1">
      <alignment horizontal="center" vertical="top" wrapText="1"/>
    </xf>
    <xf numFmtId="3" fontId="15" fillId="5" borderId="6" xfId="180" applyNumberFormat="1" applyFont="1" applyFill="1" applyBorder="1" applyAlignment="1">
      <alignment horizontal="center"/>
    </xf>
    <xf numFmtId="170" fontId="83" fillId="9" borderId="2" xfId="57" applyNumberFormat="1" applyFont="1" applyFill="1" applyBorder="1" applyAlignment="1" applyProtection="1">
      <alignment horizontal="center" vertical="center"/>
      <protection hidden="1"/>
    </xf>
    <xf numFmtId="164" fontId="86" fillId="5" borderId="5" xfId="57" applyFont="1" applyFill="1" applyBorder="1" applyAlignment="1">
      <alignment vertical="center"/>
    </xf>
    <xf numFmtId="170" fontId="84" fillId="9" borderId="2" xfId="57" applyNumberFormat="1" applyFont="1" applyFill="1" applyBorder="1" applyAlignment="1" applyProtection="1">
      <alignment horizontal="center" vertical="center"/>
      <protection hidden="1"/>
    </xf>
    <xf numFmtId="170" fontId="82" fillId="9" borderId="2" xfId="57" applyNumberFormat="1" applyFont="1" applyFill="1" applyBorder="1" applyAlignment="1" applyProtection="1">
      <alignment horizontal="center" vertical="center"/>
      <protection hidden="1"/>
    </xf>
    <xf numFmtId="3" fontId="54" fillId="3" borderId="26" xfId="0" applyNumberFormat="1" applyFont="1" applyFill="1" applyBorder="1" applyAlignment="1" applyProtection="1">
      <alignment horizontal="center" vertical="center" wrapText="1"/>
      <protection hidden="1"/>
    </xf>
    <xf numFmtId="3" fontId="89" fillId="16" borderId="26" xfId="0" applyNumberFormat="1" applyFont="1" applyFill="1" applyBorder="1" applyAlignment="1" applyProtection="1">
      <alignment horizontal="center" vertical="center" wrapText="1"/>
      <protection hidden="1"/>
    </xf>
    <xf numFmtId="3" fontId="54" fillId="4" borderId="26" xfId="0" applyNumberFormat="1" applyFont="1" applyFill="1" applyBorder="1" applyAlignment="1" applyProtection="1">
      <alignment horizontal="center" vertical="center" wrapText="1"/>
      <protection hidden="1"/>
    </xf>
    <xf numFmtId="3" fontId="17" fillId="12" borderId="26" xfId="0" applyNumberFormat="1" applyFont="1" applyFill="1" applyBorder="1" applyAlignment="1" applyProtection="1">
      <alignment horizontal="center" vertical="center" wrapText="1"/>
      <protection hidden="1"/>
    </xf>
    <xf numFmtId="3" fontId="54" fillId="19" borderId="26" xfId="0" applyNumberFormat="1" applyFont="1" applyFill="1" applyBorder="1" applyAlignment="1" applyProtection="1">
      <alignment horizontal="center" vertical="center" wrapText="1"/>
      <protection hidden="1"/>
    </xf>
    <xf numFmtId="3" fontId="54" fillId="17" borderId="26" xfId="0" applyNumberFormat="1" applyFont="1" applyFill="1" applyBorder="1" applyAlignment="1" applyProtection="1">
      <alignment horizontal="center" vertical="center" wrapText="1"/>
      <protection hidden="1"/>
    </xf>
    <xf numFmtId="3" fontId="54" fillId="20" borderId="26" xfId="0" applyNumberFormat="1" applyFont="1" applyFill="1" applyBorder="1" applyAlignment="1" applyProtection="1">
      <alignment horizontal="center" vertical="center" wrapText="1"/>
      <protection hidden="1"/>
    </xf>
    <xf numFmtId="3" fontId="54" fillId="21" borderId="26" xfId="0" applyNumberFormat="1" applyFont="1" applyFill="1" applyBorder="1" applyAlignment="1" applyProtection="1">
      <alignment horizontal="center" vertical="center" wrapText="1"/>
      <protection hidden="1"/>
    </xf>
    <xf numFmtId="3" fontId="54" fillId="22" borderId="26" xfId="0" applyNumberFormat="1" applyFont="1" applyFill="1" applyBorder="1" applyAlignment="1" applyProtection="1">
      <alignment horizontal="center" vertical="center" wrapText="1"/>
      <protection hidden="1"/>
    </xf>
    <xf numFmtId="3" fontId="54" fillId="23" borderId="26" xfId="0" applyNumberFormat="1" applyFont="1" applyFill="1" applyBorder="1" applyAlignment="1" applyProtection="1">
      <alignment horizontal="center" vertical="center" wrapText="1"/>
      <protection hidden="1"/>
    </xf>
    <xf numFmtId="3" fontId="17" fillId="24" borderId="27" xfId="0" applyNumberFormat="1" applyFont="1" applyFill="1" applyBorder="1" applyAlignment="1" applyProtection="1">
      <alignment horizontal="center" vertical="center" wrapText="1"/>
      <protection hidden="1"/>
    </xf>
    <xf numFmtId="0" fontId="92" fillId="9" borderId="1" xfId="0" applyFont="1" applyFill="1" applyBorder="1" applyAlignment="1" applyProtection="1">
      <alignment horizontal="left" vertical="center"/>
      <protection hidden="1"/>
    </xf>
    <xf numFmtId="0" fontId="92" fillId="5" borderId="1" xfId="0" applyFont="1" applyFill="1" applyBorder="1" applyAlignment="1" applyProtection="1">
      <alignment horizontal="left" vertical="center"/>
      <protection hidden="1"/>
    </xf>
    <xf numFmtId="0" fontId="92" fillId="25" borderId="1" xfId="0" applyFont="1" applyFill="1" applyBorder="1" applyAlignment="1" applyProtection="1">
      <alignment horizontal="left" vertical="center"/>
      <protection hidden="1"/>
    </xf>
    <xf numFmtId="0" fontId="92" fillId="7" borderId="1" xfId="0" applyFont="1" applyFill="1" applyBorder="1" applyAlignment="1" applyProtection="1">
      <alignment horizontal="left" vertical="center"/>
      <protection hidden="1"/>
    </xf>
    <xf numFmtId="3" fontId="98" fillId="14" borderId="33" xfId="180" applyNumberFormat="1" applyFont="1" applyFill="1" applyBorder="1" applyAlignment="1" applyProtection="1">
      <alignment horizontal="center" vertical="center"/>
      <protection hidden="1"/>
    </xf>
    <xf numFmtId="164" fontId="99" fillId="14" borderId="29" xfId="57" applyFont="1" applyFill="1" applyBorder="1" applyAlignment="1" applyProtection="1">
      <alignment horizontal="center" vertical="center"/>
      <protection hidden="1"/>
    </xf>
    <xf numFmtId="3" fontId="99" fillId="3" borderId="29" xfId="0" applyNumberFormat="1" applyFont="1" applyFill="1" applyBorder="1" applyAlignment="1" applyProtection="1">
      <alignment horizontal="center" vertical="center"/>
      <protection hidden="1"/>
    </xf>
    <xf numFmtId="3" fontId="99" fillId="16" borderId="29" xfId="0" applyNumberFormat="1" applyFont="1" applyFill="1" applyBorder="1" applyAlignment="1" applyProtection="1">
      <alignment horizontal="center" vertical="center"/>
      <protection hidden="1"/>
    </xf>
    <xf numFmtId="3" fontId="99" fillId="4" borderId="29" xfId="0" applyNumberFormat="1" applyFont="1" applyFill="1" applyBorder="1" applyAlignment="1" applyProtection="1">
      <alignment horizontal="center" vertical="center"/>
      <protection hidden="1"/>
    </xf>
    <xf numFmtId="169" fontId="23" fillId="19" borderId="29" xfId="0" applyNumberFormat="1" applyFont="1" applyFill="1" applyBorder="1" applyAlignment="1" applyProtection="1">
      <alignment horizontal="center" vertical="center"/>
      <protection hidden="1"/>
    </xf>
    <xf numFmtId="169" fontId="23" fillId="17" borderId="29" xfId="0" applyNumberFormat="1" applyFont="1" applyFill="1" applyBorder="1" applyAlignment="1" applyProtection="1">
      <alignment horizontal="center" vertical="center"/>
      <protection hidden="1"/>
    </xf>
    <xf numFmtId="169" fontId="23" fillId="20" borderId="29" xfId="0" applyNumberFormat="1" applyFont="1" applyFill="1" applyBorder="1" applyAlignment="1" applyProtection="1">
      <alignment horizontal="center" vertical="center"/>
      <protection hidden="1"/>
    </xf>
    <xf numFmtId="169" fontId="23" fillId="21" borderId="29" xfId="0" applyNumberFormat="1" applyFont="1" applyFill="1" applyBorder="1" applyAlignment="1" applyProtection="1">
      <alignment horizontal="center" vertical="center"/>
      <protection hidden="1"/>
    </xf>
    <xf numFmtId="169" fontId="23" fillId="22" borderId="29" xfId="0" applyNumberFormat="1" applyFont="1" applyFill="1" applyBorder="1" applyAlignment="1" applyProtection="1">
      <alignment horizontal="center" vertical="center"/>
      <protection hidden="1"/>
    </xf>
    <xf numFmtId="169" fontId="23" fillId="23" borderId="29" xfId="0" applyNumberFormat="1" applyFont="1" applyFill="1" applyBorder="1" applyAlignment="1" applyProtection="1">
      <alignment horizontal="center" vertical="center"/>
      <protection hidden="1"/>
    </xf>
    <xf numFmtId="169" fontId="23" fillId="24" borderId="30" xfId="0" applyNumberFormat="1" applyFont="1" applyFill="1" applyBorder="1" applyAlignment="1" applyProtection="1">
      <alignment horizontal="center" vertical="center"/>
      <protection hidden="1"/>
    </xf>
    <xf numFmtId="0" fontId="0" fillId="26" borderId="0" xfId="0" applyFill="1">
      <alignment vertical="center"/>
    </xf>
    <xf numFmtId="0" fontId="12" fillId="26" borderId="0" xfId="0" applyFont="1" applyFill="1" applyAlignment="1">
      <alignment horizontal="center" vertical="center"/>
    </xf>
    <xf numFmtId="0" fontId="0" fillId="26" borderId="0" xfId="0" applyFill="1" applyAlignment="1"/>
    <xf numFmtId="165" fontId="95" fillId="18" borderId="39" xfId="182" applyNumberFormat="1" applyFont="1" applyAlignment="1" applyProtection="1">
      <alignment horizontal="center" vertical="center"/>
      <protection locked="0"/>
    </xf>
    <xf numFmtId="0" fontId="0" fillId="0" borderId="0" xfId="181" applyNumberFormat="1" applyFont="1" applyAlignment="1">
      <alignment vertical="center"/>
    </xf>
    <xf numFmtId="1" fontId="0" fillId="0" borderId="0" xfId="181" applyNumberFormat="1" applyFont="1" applyAlignment="1">
      <alignment vertical="center"/>
    </xf>
    <xf numFmtId="0" fontId="92" fillId="0" borderId="0" xfId="0" applyFont="1">
      <alignment vertical="center"/>
    </xf>
    <xf numFmtId="0" fontId="76" fillId="0" borderId="0" xfId="0" applyFont="1">
      <alignment vertical="center"/>
    </xf>
    <xf numFmtId="0" fontId="17" fillId="26" borderId="2" xfId="0" applyFont="1" applyFill="1" applyBorder="1" applyAlignment="1">
      <alignment horizontal="left" vertical="center"/>
    </xf>
    <xf numFmtId="165" fontId="34" fillId="26" borderId="2" xfId="180" applyNumberFormat="1" applyFont="1" applyFill="1" applyBorder="1" applyAlignment="1">
      <alignment horizontal="center" vertical="center"/>
    </xf>
    <xf numFmtId="166" fontId="36" fillId="26" borderId="2" xfId="57" applyNumberFormat="1" applyFont="1" applyFill="1" applyBorder="1" applyAlignment="1">
      <alignment vertical="center"/>
    </xf>
    <xf numFmtId="165" fontId="9" fillId="26" borderId="2" xfId="0" applyNumberFormat="1" applyFont="1" applyFill="1" applyBorder="1" applyAlignment="1">
      <alignment horizontal="center" vertical="center"/>
    </xf>
    <xf numFmtId="166" fontId="104" fillId="9" borderId="31" xfId="57" applyNumberFormat="1" applyFont="1" applyFill="1" applyBorder="1" applyAlignment="1">
      <alignment horizontal="center" vertical="center"/>
    </xf>
    <xf numFmtId="166" fontId="105" fillId="5" borderId="31" xfId="57" applyNumberFormat="1" applyFont="1" applyFill="1" applyBorder="1" applyAlignment="1">
      <alignment horizontal="center" vertical="center"/>
    </xf>
    <xf numFmtId="166" fontId="106" fillId="25" borderId="31" xfId="57" applyNumberFormat="1" applyFont="1" applyFill="1" applyBorder="1" applyAlignment="1">
      <alignment horizontal="center" vertical="center"/>
    </xf>
    <xf numFmtId="166" fontId="106" fillId="27" borderId="31" xfId="57" applyNumberFormat="1" applyFont="1" applyFill="1" applyBorder="1" applyAlignment="1">
      <alignment horizontal="center" vertical="center"/>
    </xf>
    <xf numFmtId="166" fontId="110" fillId="11" borderId="29" xfId="57" applyNumberFormat="1" applyFont="1" applyFill="1" applyBorder="1" applyAlignment="1" applyProtection="1">
      <alignment vertical="center"/>
      <protection hidden="1"/>
    </xf>
    <xf numFmtId="0" fontId="24" fillId="14" borderId="26" xfId="0" applyFont="1" applyFill="1" applyBorder="1" applyAlignment="1" applyProtection="1">
      <alignment horizontal="center" vertical="center" wrapText="1"/>
      <protection hidden="1"/>
    </xf>
    <xf numFmtId="0" fontId="46" fillId="14" borderId="32" xfId="0" applyFont="1" applyFill="1" applyBorder="1" applyAlignment="1" applyProtection="1">
      <alignment horizontal="center" vertical="center" wrapText="1"/>
      <protection hidden="1"/>
    </xf>
    <xf numFmtId="0" fontId="46" fillId="12" borderId="26" xfId="0" applyFont="1" applyFill="1" applyBorder="1" applyAlignment="1" applyProtection="1">
      <alignment horizontal="center" vertical="center" wrapText="1"/>
      <protection hidden="1"/>
    </xf>
    <xf numFmtId="0" fontId="48" fillId="3" borderId="26" xfId="0" applyFont="1" applyFill="1" applyBorder="1" applyAlignment="1" applyProtection="1">
      <alignment horizontal="center" vertical="center" wrapText="1"/>
      <protection hidden="1"/>
    </xf>
    <xf numFmtId="0" fontId="48" fillId="11" borderId="29" xfId="0" applyFont="1" applyFill="1" applyBorder="1" applyAlignment="1" applyProtection="1">
      <alignment horizontal="center" vertical="center" wrapText="1"/>
      <protection hidden="1"/>
    </xf>
    <xf numFmtId="164" fontId="14" fillId="5" borderId="31" xfId="57" applyFont="1" applyFill="1" applyBorder="1" applyAlignment="1" applyProtection="1">
      <alignment horizontal="center"/>
      <protection locked="0"/>
    </xf>
    <xf numFmtId="166" fontId="39" fillId="9" borderId="2" xfId="57" applyNumberFormat="1" applyFont="1" applyFill="1" applyBorder="1" applyAlignment="1" applyProtection="1">
      <alignment horizontal="center" vertical="center"/>
      <protection locked="0"/>
    </xf>
    <xf numFmtId="166" fontId="37" fillId="5" borderId="2" xfId="57" applyNumberFormat="1" applyFont="1" applyFill="1" applyBorder="1" applyAlignment="1" applyProtection="1">
      <alignment horizontal="center" vertical="center"/>
      <protection locked="0"/>
    </xf>
    <xf numFmtId="166" fontId="35" fillId="7" borderId="2" xfId="57" applyNumberFormat="1" applyFont="1" applyFill="1" applyBorder="1" applyAlignment="1" applyProtection="1">
      <alignment horizontal="center" vertical="center"/>
      <protection locked="0"/>
    </xf>
    <xf numFmtId="166" fontId="35" fillId="26" borderId="2" xfId="57" applyNumberFormat="1" applyFont="1" applyFill="1" applyBorder="1" applyAlignment="1" applyProtection="1">
      <alignment horizontal="center" vertical="center"/>
      <protection locked="0"/>
    </xf>
    <xf numFmtId="166" fontId="107" fillId="9" borderId="2" xfId="57" applyNumberFormat="1" applyFont="1" applyFill="1" applyBorder="1" applyAlignment="1" applyProtection="1">
      <alignment vertical="center"/>
      <protection locked="0"/>
    </xf>
    <xf numFmtId="166" fontId="108" fillId="5" borderId="2" xfId="57" applyNumberFormat="1" applyFont="1" applyFill="1" applyBorder="1" applyAlignment="1" applyProtection="1">
      <alignment vertical="center"/>
      <protection locked="0"/>
    </xf>
    <xf numFmtId="166" fontId="109" fillId="25" borderId="2" xfId="57" applyNumberFormat="1" applyFont="1" applyFill="1" applyBorder="1" applyAlignment="1" applyProtection="1">
      <alignment vertical="center"/>
      <protection locked="0"/>
    </xf>
    <xf numFmtId="166" fontId="109" fillId="27" borderId="2" xfId="57" applyNumberFormat="1" applyFont="1" applyFill="1" applyBorder="1" applyAlignment="1" applyProtection="1">
      <alignment vertical="center"/>
      <protection locked="0"/>
    </xf>
    <xf numFmtId="167" fontId="31" fillId="12" borderId="0" xfId="0" applyNumberFormat="1" applyFont="1" applyFill="1" applyAlignment="1">
      <alignment horizontal="center" vertical="center"/>
    </xf>
    <xf numFmtId="167" fontId="31" fillId="12" borderId="23" xfId="0" applyNumberFormat="1" applyFont="1" applyFill="1" applyBorder="1" applyAlignment="1">
      <alignment horizontal="center" vertical="center"/>
    </xf>
    <xf numFmtId="0" fontId="31" fillId="12" borderId="0" xfId="0" applyFont="1" applyFill="1" applyAlignment="1">
      <alignment horizontal="center" vertical="center"/>
    </xf>
    <xf numFmtId="0" fontId="31" fillId="12" borderId="21" xfId="0" applyFont="1" applyFill="1" applyBorder="1" applyAlignment="1">
      <alignment horizontal="center" vertical="center"/>
    </xf>
    <xf numFmtId="0" fontId="31" fillId="12" borderId="23" xfId="0" applyFont="1" applyFill="1" applyBorder="1" applyAlignment="1">
      <alignment horizontal="center" vertical="center"/>
    </xf>
    <xf numFmtId="0" fontId="31" fillId="12" borderId="24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1" fillId="15" borderId="0" xfId="0" applyFont="1" applyFill="1" applyAlignment="1">
      <alignment horizontal="center" vertical="center"/>
    </xf>
    <xf numFmtId="0" fontId="25" fillId="13" borderId="15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center" vertical="center" wrapText="1"/>
    </xf>
    <xf numFmtId="0" fontId="77" fillId="13" borderId="0" xfId="0" applyFont="1" applyFill="1" applyAlignment="1">
      <alignment horizontal="center" vertical="center"/>
    </xf>
    <xf numFmtId="0" fontId="27" fillId="6" borderId="22" xfId="0" applyFont="1" applyFill="1" applyBorder="1" applyAlignment="1">
      <alignment horizontal="center" vertical="center" wrapText="1"/>
    </xf>
    <xf numFmtId="0" fontId="27" fillId="6" borderId="23" xfId="0" applyFont="1" applyFill="1" applyBorder="1" applyAlignment="1">
      <alignment horizontal="center" vertical="center" wrapText="1"/>
    </xf>
    <xf numFmtId="0" fontId="27" fillId="6" borderId="24" xfId="0" applyFont="1" applyFill="1" applyBorder="1" applyAlignment="1">
      <alignment horizontal="center" vertical="center" wrapText="1"/>
    </xf>
    <xf numFmtId="0" fontId="30" fillId="5" borderId="0" xfId="0" applyFont="1" applyFill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67" fillId="10" borderId="25" xfId="0" applyFont="1" applyFill="1" applyBorder="1" applyAlignment="1">
      <alignment horizontal="right" vertical="center"/>
    </xf>
    <xf numFmtId="0" fontId="67" fillId="10" borderId="13" xfId="0" applyFont="1" applyFill="1" applyBorder="1" applyAlignment="1">
      <alignment horizontal="right" vertical="center"/>
    </xf>
    <xf numFmtId="0" fontId="67" fillId="10" borderId="14" xfId="0" applyFont="1" applyFill="1" applyBorder="1" applyAlignment="1">
      <alignment horizontal="right" vertical="center"/>
    </xf>
    <xf numFmtId="1" fontId="80" fillId="13" borderId="10" xfId="0" applyNumberFormat="1" applyFont="1" applyFill="1" applyBorder="1" applyAlignment="1">
      <alignment horizontal="center" vertical="center"/>
    </xf>
    <xf numFmtId="1" fontId="80" fillId="13" borderId="6" xfId="0" applyNumberFormat="1" applyFont="1" applyFill="1" applyBorder="1" applyAlignment="1">
      <alignment horizontal="center" vertical="center"/>
    </xf>
    <xf numFmtId="3" fontId="8" fillId="5" borderId="10" xfId="0" applyNumberFormat="1" applyFont="1" applyFill="1" applyBorder="1" applyAlignment="1">
      <alignment horizontal="center" vertical="center"/>
    </xf>
    <xf numFmtId="3" fontId="8" fillId="5" borderId="6" xfId="0" applyNumberFormat="1" applyFont="1" applyFill="1" applyBorder="1" applyAlignment="1">
      <alignment horizontal="center" vertical="center"/>
    </xf>
    <xf numFmtId="0" fontId="27" fillId="6" borderId="17" xfId="0" applyFont="1" applyFill="1" applyBorder="1" applyAlignment="1">
      <alignment horizontal="center" vertical="center" wrapText="1"/>
    </xf>
    <xf numFmtId="0" fontId="27" fillId="6" borderId="18" xfId="0" applyFont="1" applyFill="1" applyBorder="1" applyAlignment="1">
      <alignment horizontal="center" vertical="center" wrapText="1"/>
    </xf>
    <xf numFmtId="0" fontId="27" fillId="6" borderId="19" xfId="0" applyFont="1" applyFill="1" applyBorder="1" applyAlignment="1">
      <alignment horizontal="center" vertical="center" wrapText="1"/>
    </xf>
    <xf numFmtId="0" fontId="27" fillId="6" borderId="20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7" fillId="6" borderId="21" xfId="0" applyFont="1" applyFill="1" applyBorder="1" applyAlignment="1">
      <alignment horizontal="center" vertical="center" wrapText="1"/>
    </xf>
    <xf numFmtId="0" fontId="17" fillId="12" borderId="17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22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</cellXfs>
  <cellStyles count="183">
    <cellStyle name="Check Cell" xfId="182" builtinId="23"/>
    <cellStyle name="Currency" xfId="57" builtinId="4"/>
    <cellStyle name="Followed Hyperlink" xfId="155" builtinId="9" hidden="1"/>
    <cellStyle name="Followed Hyperlink" xfId="169" builtinId="9" hidden="1"/>
    <cellStyle name="Followed Hyperlink" xfId="123" builtinId="9" hidden="1"/>
    <cellStyle name="Followed Hyperlink" xfId="34" builtinId="9" hidden="1"/>
    <cellStyle name="Followed Hyperlink" xfId="95" builtinId="9" hidden="1"/>
    <cellStyle name="Followed Hyperlink" xfId="131" builtinId="9" hidden="1"/>
    <cellStyle name="Followed Hyperlink" xfId="97" builtinId="9" hidden="1"/>
    <cellStyle name="Followed Hyperlink" xfId="135" builtinId="9" hidden="1"/>
    <cellStyle name="Followed Hyperlink" xfId="26" builtinId="9" hidden="1"/>
    <cellStyle name="Followed Hyperlink" xfId="163" builtinId="9" hidden="1"/>
    <cellStyle name="Followed Hyperlink" xfId="161" builtinId="9" hidden="1"/>
    <cellStyle name="Followed Hyperlink" xfId="83" builtinId="9" hidden="1"/>
    <cellStyle name="Followed Hyperlink" xfId="129" builtinId="9" hidden="1"/>
    <cellStyle name="Followed Hyperlink" xfId="107" builtinId="9" hidden="1"/>
    <cellStyle name="Followed Hyperlink" xfId="38" builtinId="9" hidden="1"/>
    <cellStyle name="Followed Hyperlink" xfId="133" builtinId="9" hidden="1"/>
    <cellStyle name="Followed Hyperlink" xfId="52" builtinId="9" hidden="1"/>
    <cellStyle name="Followed Hyperlink" xfId="77" builtinId="9" hidden="1"/>
    <cellStyle name="Followed Hyperlink" xfId="48" builtinId="9" hidden="1"/>
    <cellStyle name="Followed Hyperlink" xfId="28" builtinId="9" hidden="1"/>
    <cellStyle name="Followed Hyperlink" xfId="103" builtinId="9" hidden="1"/>
    <cellStyle name="Followed Hyperlink" xfId="56" builtinId="9" hidden="1"/>
    <cellStyle name="Followed Hyperlink" xfId="147" builtinId="9" hidden="1"/>
    <cellStyle name="Followed Hyperlink" xfId="16" builtinId="9" hidden="1"/>
    <cellStyle name="Followed Hyperlink" xfId="178" builtinId="9" hidden="1"/>
    <cellStyle name="Followed Hyperlink" xfId="69" builtinId="9" hidden="1"/>
    <cellStyle name="Followed Hyperlink" xfId="44" builtinId="9" hidden="1"/>
    <cellStyle name="Followed Hyperlink" xfId="89" builtinId="9" hidden="1"/>
    <cellStyle name="Followed Hyperlink" xfId="12" builtinId="9" hidden="1"/>
    <cellStyle name="Followed Hyperlink" xfId="121" builtinId="9" hidden="1"/>
    <cellStyle name="Followed Hyperlink" xfId="73" builtinId="9" hidden="1"/>
    <cellStyle name="Followed Hyperlink" xfId="81" builtinId="9" hidden="1"/>
    <cellStyle name="Followed Hyperlink" xfId="143" builtinId="9" hidden="1"/>
    <cellStyle name="Followed Hyperlink" xfId="10" builtinId="9" hidden="1"/>
    <cellStyle name="Followed Hyperlink" xfId="18" builtinId="9" hidden="1"/>
    <cellStyle name="Followed Hyperlink" xfId="4" builtinId="9" hidden="1"/>
    <cellStyle name="Followed Hyperlink" xfId="105" builtinId="9" hidden="1"/>
    <cellStyle name="Followed Hyperlink" xfId="24" builtinId="9" hidden="1"/>
    <cellStyle name="Followed Hyperlink" xfId="6" builtinId="9" hidden="1"/>
    <cellStyle name="Followed Hyperlink" xfId="141" builtinId="9" hidden="1"/>
    <cellStyle name="Followed Hyperlink" xfId="139" builtinId="9" hidden="1"/>
    <cellStyle name="Followed Hyperlink" xfId="171" builtinId="9" hidden="1"/>
    <cellStyle name="Followed Hyperlink" xfId="173" builtinId="9" hidden="1"/>
    <cellStyle name="Followed Hyperlink" xfId="59" builtinId="9" hidden="1"/>
    <cellStyle name="Followed Hyperlink" xfId="157" builtinId="9" hidden="1"/>
    <cellStyle name="Followed Hyperlink" xfId="165" builtinId="9" hidden="1"/>
    <cellStyle name="Followed Hyperlink" xfId="93" builtinId="9" hidden="1"/>
    <cellStyle name="Followed Hyperlink" xfId="145" builtinId="9" hidden="1"/>
    <cellStyle name="Followed Hyperlink" xfId="99" builtinId="9" hidden="1"/>
    <cellStyle name="Followed Hyperlink" xfId="50" builtinId="9" hidden="1"/>
    <cellStyle name="Followed Hyperlink" xfId="111" builtinId="9" hidden="1"/>
    <cellStyle name="Followed Hyperlink" xfId="63" builtinId="9" hidden="1"/>
    <cellStyle name="Followed Hyperlink" xfId="8" builtinId="9" hidden="1"/>
    <cellStyle name="Followed Hyperlink" xfId="151" builtinId="9" hidden="1"/>
    <cellStyle name="Followed Hyperlink" xfId="32" builtinId="9" hidden="1"/>
    <cellStyle name="Followed Hyperlink" xfId="36" builtinId="9" hidden="1"/>
    <cellStyle name="Followed Hyperlink" xfId="54" builtinId="9" hidden="1"/>
    <cellStyle name="Followed Hyperlink" xfId="46" builtinId="9" hidden="1"/>
    <cellStyle name="Followed Hyperlink" xfId="79" builtinId="9" hidden="1"/>
    <cellStyle name="Followed Hyperlink" xfId="113" builtinId="9" hidden="1"/>
    <cellStyle name="Followed Hyperlink" xfId="115" builtinId="9" hidden="1"/>
    <cellStyle name="Followed Hyperlink" xfId="85" builtinId="9" hidden="1"/>
    <cellStyle name="Followed Hyperlink" xfId="175" builtinId="9" hidden="1"/>
    <cellStyle name="Followed Hyperlink" xfId="20" builtinId="9" hidden="1"/>
    <cellStyle name="Followed Hyperlink" xfId="2" builtinId="9" hidden="1"/>
    <cellStyle name="Followed Hyperlink" xfId="87" builtinId="9" hidden="1"/>
    <cellStyle name="Followed Hyperlink" xfId="14" builtinId="9" hidden="1"/>
    <cellStyle name="Followed Hyperlink" xfId="117" builtinId="9" hidden="1"/>
    <cellStyle name="Followed Hyperlink" xfId="67" builtinId="9" hidden="1"/>
    <cellStyle name="Followed Hyperlink" xfId="159" builtinId="9" hidden="1"/>
    <cellStyle name="Followed Hyperlink" xfId="75" builtinId="9" hidden="1"/>
    <cellStyle name="Followed Hyperlink" xfId="30" builtinId="9" hidden="1"/>
    <cellStyle name="Followed Hyperlink" xfId="153" builtinId="9" hidden="1"/>
    <cellStyle name="Followed Hyperlink" xfId="42" builtinId="9" hidden="1"/>
    <cellStyle name="Followed Hyperlink" xfId="71" builtinId="9" hidden="1"/>
    <cellStyle name="Followed Hyperlink" xfId="167" builtinId="9" hidden="1"/>
    <cellStyle name="Followed Hyperlink" xfId="40" builtinId="9" hidden="1"/>
    <cellStyle name="Followed Hyperlink" xfId="91" builtinId="9" hidden="1"/>
    <cellStyle name="Followed Hyperlink" xfId="61" builtinId="9" hidden="1"/>
    <cellStyle name="Followed Hyperlink" xfId="119" builtinId="9" hidden="1"/>
    <cellStyle name="Followed Hyperlink" xfId="149" builtinId="9" hidden="1"/>
    <cellStyle name="Followed Hyperlink" xfId="137" builtinId="9" hidden="1"/>
    <cellStyle name="Followed Hyperlink" xfId="65" builtinId="9" hidden="1"/>
    <cellStyle name="Followed Hyperlink" xfId="109" builtinId="9" hidden="1"/>
    <cellStyle name="Followed Hyperlink" xfId="127" builtinId="9" hidden="1"/>
    <cellStyle name="Followed Hyperlink" xfId="125" builtinId="9" hidden="1"/>
    <cellStyle name="Followed Hyperlink" xfId="22" builtinId="9" hidden="1"/>
    <cellStyle name="Followed Hyperlink" xfId="177" builtinId="9" hidden="1"/>
    <cellStyle name="Followed Hyperlink" xfId="101" builtinId="9" hidden="1"/>
    <cellStyle name="Followed Hyperlink" xfId="179" builtinId="9" hidden="1"/>
    <cellStyle name="Hyperlink" xfId="3" builtinId="8" hidden="1"/>
    <cellStyle name="Hyperlink" xfId="164" builtinId="8" hidden="1"/>
    <cellStyle name="Hyperlink" xfId="114" builtinId="8" hidden="1"/>
    <cellStyle name="Hyperlink" xfId="166" builtinId="8" hidden="1"/>
    <cellStyle name="Hyperlink" xfId="92" builtinId="8" hidden="1"/>
    <cellStyle name="Hyperlink" xfId="146" builtinId="8" hidden="1"/>
    <cellStyle name="Hyperlink" xfId="15" builtinId="8" hidden="1"/>
    <cellStyle name="Hyperlink" xfId="110" builtinId="8" hidden="1"/>
    <cellStyle name="Hyperlink" xfId="162" builtinId="8" hidden="1"/>
    <cellStyle name="Hyperlink" xfId="108" builtinId="8" hidden="1"/>
    <cellStyle name="Hyperlink" xfId="76" builtinId="8" hidden="1"/>
    <cellStyle name="Hyperlink" xfId="43" builtinId="8" hidden="1"/>
    <cellStyle name="Hyperlink" xfId="9" builtinId="8" hidden="1"/>
    <cellStyle name="Hyperlink" xfId="102" builtinId="8" hidden="1"/>
    <cellStyle name="Hyperlink" xfId="96" builtinId="8" hidden="1"/>
    <cellStyle name="Hyperlink" xfId="13" builtinId="8" hidden="1"/>
    <cellStyle name="Hyperlink" xfId="78" builtinId="8" hidden="1"/>
    <cellStyle name="Hyperlink" xfId="160" builtinId="8" hidden="1"/>
    <cellStyle name="Hyperlink" xfId="88" builtinId="8" hidden="1"/>
    <cellStyle name="Hyperlink" xfId="152" builtinId="8" hidden="1"/>
    <cellStyle name="Hyperlink" xfId="174" builtinId="8" hidden="1"/>
    <cellStyle name="Hyperlink" xfId="74" builtinId="8" hidden="1"/>
    <cellStyle name="Hyperlink" xfId="122" builtinId="8" hidden="1"/>
    <cellStyle name="Hyperlink" xfId="156" builtinId="8" hidden="1"/>
    <cellStyle name="Hyperlink" xfId="7" builtinId="8" hidden="1"/>
    <cellStyle name="Hyperlink" xfId="47" builtinId="8" hidden="1"/>
    <cellStyle name="Hyperlink" xfId="5" builtinId="8" hidden="1"/>
    <cellStyle name="Hyperlink" xfId="130" builtinId="8" hidden="1"/>
    <cellStyle name="Hyperlink" xfId="150" builtinId="8" hidden="1"/>
    <cellStyle name="Hyperlink" xfId="176" builtinId="8" hidden="1"/>
    <cellStyle name="Hyperlink" xfId="126" builtinId="8" hidden="1"/>
    <cellStyle name="Hyperlink" xfId="142" builtinId="8" hidden="1"/>
    <cellStyle name="Hyperlink" xfId="51" builtinId="8" hidden="1"/>
    <cellStyle name="Hyperlink" xfId="144" builtinId="8" hidden="1"/>
    <cellStyle name="Hyperlink" xfId="58" builtinId="8" hidden="1"/>
    <cellStyle name="Hyperlink" xfId="53" builtinId="8" hidden="1"/>
    <cellStyle name="Hyperlink" xfId="118" builtinId="8" hidden="1"/>
    <cellStyle name="Hyperlink" xfId="106" builtinId="8" hidden="1"/>
    <cellStyle name="Hyperlink" xfId="11" builtinId="8" hidden="1"/>
    <cellStyle name="Hyperlink" xfId="17" builtinId="8" hidden="1"/>
    <cellStyle name="Hyperlink" xfId="90" builtinId="8" hidden="1"/>
    <cellStyle name="Hyperlink" xfId="41" builtinId="8" hidden="1"/>
    <cellStyle name="Hyperlink" xfId="100" builtinId="8" hidden="1"/>
    <cellStyle name="Hyperlink" xfId="45" builtinId="8" hidden="1"/>
    <cellStyle name="Hyperlink" xfId="120" builtinId="8" hidden="1"/>
    <cellStyle name="Hyperlink" xfId="25" builtinId="8" hidden="1"/>
    <cellStyle name="Hyperlink" xfId="29" builtinId="8" hidden="1"/>
    <cellStyle name="Hyperlink" xfId="35" builtinId="8" hidden="1"/>
    <cellStyle name="Hyperlink" xfId="132" builtinId="8" hidden="1"/>
    <cellStyle name="Hyperlink" xfId="31" builtinId="8" hidden="1"/>
    <cellStyle name="Hyperlink" xfId="68" builtinId="8" hidden="1"/>
    <cellStyle name="Hyperlink" xfId="27" builtinId="8" hidden="1"/>
    <cellStyle name="Hyperlink" xfId="33" builtinId="8" hidden="1"/>
    <cellStyle name="Hyperlink" xfId="134" builtinId="8" hidden="1"/>
    <cellStyle name="Hyperlink" xfId="70" builtinId="8" hidden="1"/>
    <cellStyle name="Hyperlink" xfId="84" builtinId="8" hidden="1"/>
    <cellStyle name="Hyperlink" xfId="112" builtinId="8" hidden="1"/>
    <cellStyle name="Hyperlink" xfId="116" builtinId="8" hidden="1"/>
    <cellStyle name="Hyperlink" xfId="60" builtinId="8" hidden="1"/>
    <cellStyle name="Hyperlink" xfId="23" builtinId="8" hidden="1"/>
    <cellStyle name="Hyperlink" xfId="39" builtinId="8" hidden="1"/>
    <cellStyle name="Hyperlink" xfId="66" builtinId="8" hidden="1"/>
    <cellStyle name="Hyperlink" xfId="19" builtinId="8" hidden="1"/>
    <cellStyle name="Hyperlink" xfId="138" builtinId="8" hidden="1"/>
    <cellStyle name="Hyperlink" xfId="98" builtinId="8" hidden="1"/>
    <cellStyle name="Hyperlink" xfId="64" builtinId="8" hidden="1"/>
    <cellStyle name="Hyperlink" xfId="80" builtinId="8" hidden="1"/>
    <cellStyle name="Hyperlink" xfId="62" builtinId="8" hidden="1"/>
    <cellStyle name="Hyperlink" xfId="124" builtinId="8" hidden="1"/>
    <cellStyle name="Hyperlink" xfId="170" builtinId="8" hidden="1"/>
    <cellStyle name="Hyperlink" xfId="1" builtinId="8" hidden="1"/>
    <cellStyle name="Hyperlink" xfId="168" builtinId="8" hidden="1"/>
    <cellStyle name="Hyperlink" xfId="172" builtinId="8" hidden="1"/>
    <cellStyle name="Hyperlink" xfId="37" builtinId="8" hidden="1"/>
    <cellStyle name="Hyperlink" xfId="55" builtinId="8" hidden="1"/>
    <cellStyle name="Hyperlink" xfId="82" builtinId="8" hidden="1"/>
    <cellStyle name="Hyperlink" xfId="154" builtinId="8" hidden="1"/>
    <cellStyle name="Hyperlink" xfId="72" builtinId="8" hidden="1"/>
    <cellStyle name="Hyperlink" xfId="94" builtinId="8" hidden="1"/>
    <cellStyle name="Hyperlink" xfId="104" builtinId="8" hidden="1"/>
    <cellStyle name="Hyperlink" xfId="158" builtinId="8" hidden="1"/>
    <cellStyle name="Hyperlink" xfId="136" builtinId="8" hidden="1"/>
    <cellStyle name="Hyperlink" xfId="49" builtinId="8" hidden="1"/>
    <cellStyle name="Hyperlink" xfId="140" builtinId="8" hidden="1"/>
    <cellStyle name="Hyperlink" xfId="86" builtinId="8" hidden="1"/>
    <cellStyle name="Hyperlink" xfId="21" builtinId="8" hidden="1"/>
    <cellStyle name="Hyperlink" xfId="128" builtinId="8" hidden="1"/>
    <cellStyle name="Hyperlink" xfId="148" builtinId="8" hidden="1"/>
    <cellStyle name="Normal" xfId="0" builtinId="0"/>
    <cellStyle name="Normal 2 3" xfId="180" xr:uid="{5ED40DB4-5EA6-0145-ACA6-4F6E8D4B926D}"/>
    <cellStyle name="Percent" xfId="181" builtinId="5"/>
  </cellStyles>
  <dxfs count="0"/>
  <tableStyles count="0" defaultTableStyle="TableStyleMedium9" defaultPivotStyle="PivotStyleLight16"/>
  <colors>
    <mruColors>
      <color rgb="FF00853C"/>
      <color rgb="FF1C430E"/>
      <color rgb="FFFDFAD5"/>
      <color rgb="FFD38039"/>
      <color rgb="FFFF9D48"/>
      <color rgb="FF738B41"/>
      <color rgb="FFDE893E"/>
      <color rgb="FFD5FC79"/>
      <color rgb="FF8E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47701</xdr:colOff>
      <xdr:row>6</xdr:row>
      <xdr:rowOff>43320</xdr:rowOff>
    </xdr:from>
    <xdr:to>
      <xdr:col>4</xdr:col>
      <xdr:colOff>291363</xdr:colOff>
      <xdr:row>6</xdr:row>
      <xdr:rowOff>410678</xdr:rowOff>
    </xdr:to>
    <xdr:sp macro="" textlink="">
      <xdr:nvSpPr>
        <xdr:cNvPr id="4" name="Flecha abajo 3">
          <a:extLst>
            <a:ext uri="{FF2B5EF4-FFF2-40B4-BE49-F238E27FC236}">
              <a16:creationId xmlns:a16="http://schemas.microsoft.com/office/drawing/2014/main" id="{3F291A90-0257-FD43-B49C-EB8666783872}"/>
            </a:ext>
          </a:extLst>
        </xdr:cNvPr>
        <xdr:cNvSpPr/>
      </xdr:nvSpPr>
      <xdr:spPr>
        <a:xfrm rot="16200000">
          <a:off x="4110543" y="4117469"/>
          <a:ext cx="367358" cy="243662"/>
        </a:xfrm>
        <a:prstGeom prst="down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15</xdr:col>
      <xdr:colOff>346089</xdr:colOff>
      <xdr:row>11</xdr:row>
      <xdr:rowOff>88602</xdr:rowOff>
    </xdr:from>
    <xdr:to>
      <xdr:col>15</xdr:col>
      <xdr:colOff>1227415</xdr:colOff>
      <xdr:row>11</xdr:row>
      <xdr:rowOff>413487</xdr:rowOff>
    </xdr:to>
    <xdr:sp macro="" textlink="">
      <xdr:nvSpPr>
        <xdr:cNvPr id="6" name="Flecha abajo 5">
          <a:extLst>
            <a:ext uri="{FF2B5EF4-FFF2-40B4-BE49-F238E27FC236}">
              <a16:creationId xmlns:a16="http://schemas.microsoft.com/office/drawing/2014/main" id="{CF61B0B5-1E63-F342-9AC8-3D911C913244}"/>
            </a:ext>
          </a:extLst>
        </xdr:cNvPr>
        <xdr:cNvSpPr/>
      </xdr:nvSpPr>
      <xdr:spPr>
        <a:xfrm flipV="1">
          <a:off x="12000207" y="4690484"/>
          <a:ext cx="881326" cy="324885"/>
        </a:xfrm>
        <a:prstGeom prst="down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42755</xdr:colOff>
      <xdr:row>7</xdr:row>
      <xdr:rowOff>38375</xdr:rowOff>
    </xdr:from>
    <xdr:to>
      <xdr:col>4</xdr:col>
      <xdr:colOff>286417</xdr:colOff>
      <xdr:row>7</xdr:row>
      <xdr:rowOff>405733</xdr:rowOff>
    </xdr:to>
    <xdr:sp macro="" textlink="">
      <xdr:nvSpPr>
        <xdr:cNvPr id="7" name="Flecha abajo 6">
          <a:extLst>
            <a:ext uri="{FF2B5EF4-FFF2-40B4-BE49-F238E27FC236}">
              <a16:creationId xmlns:a16="http://schemas.microsoft.com/office/drawing/2014/main" id="{C7077FA4-FF12-3A48-8479-2DE1D48DC84A}"/>
            </a:ext>
          </a:extLst>
        </xdr:cNvPr>
        <xdr:cNvSpPr/>
      </xdr:nvSpPr>
      <xdr:spPr>
        <a:xfrm rot="16200000">
          <a:off x="4105597" y="4562081"/>
          <a:ext cx="367358" cy="243662"/>
        </a:xfrm>
        <a:prstGeom prst="down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49902</xdr:colOff>
      <xdr:row>8</xdr:row>
      <xdr:rowOff>98229</xdr:rowOff>
    </xdr:from>
    <xdr:to>
      <xdr:col>4</xdr:col>
      <xdr:colOff>293564</xdr:colOff>
      <xdr:row>8</xdr:row>
      <xdr:rowOff>440187</xdr:rowOff>
    </xdr:to>
    <xdr:sp macro="" textlink="">
      <xdr:nvSpPr>
        <xdr:cNvPr id="8" name="Flecha abajo 7">
          <a:extLst>
            <a:ext uri="{FF2B5EF4-FFF2-40B4-BE49-F238E27FC236}">
              <a16:creationId xmlns:a16="http://schemas.microsoft.com/office/drawing/2014/main" id="{5CDAED03-C82A-8F4F-870B-E80D45A21AF3}"/>
            </a:ext>
          </a:extLst>
        </xdr:cNvPr>
        <xdr:cNvSpPr/>
      </xdr:nvSpPr>
      <xdr:spPr>
        <a:xfrm rot="16200000">
          <a:off x="3239254" y="3830377"/>
          <a:ext cx="341958" cy="243662"/>
        </a:xfrm>
        <a:prstGeom prst="down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44956</xdr:colOff>
      <xdr:row>9</xdr:row>
      <xdr:rowOff>46867</xdr:rowOff>
    </xdr:from>
    <xdr:to>
      <xdr:col>4</xdr:col>
      <xdr:colOff>288618</xdr:colOff>
      <xdr:row>9</xdr:row>
      <xdr:rowOff>401525</xdr:rowOff>
    </xdr:to>
    <xdr:sp macro="" textlink="">
      <xdr:nvSpPr>
        <xdr:cNvPr id="9" name="Flecha abajo 8">
          <a:extLst>
            <a:ext uri="{FF2B5EF4-FFF2-40B4-BE49-F238E27FC236}">
              <a16:creationId xmlns:a16="http://schemas.microsoft.com/office/drawing/2014/main" id="{9BE4F929-955A-5543-93BE-F2DA63AAD37A}"/>
            </a:ext>
          </a:extLst>
        </xdr:cNvPr>
        <xdr:cNvSpPr/>
      </xdr:nvSpPr>
      <xdr:spPr>
        <a:xfrm rot="16200000">
          <a:off x="3227958" y="4255265"/>
          <a:ext cx="354658" cy="243662"/>
        </a:xfrm>
        <a:prstGeom prst="down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49901</xdr:colOff>
      <xdr:row>10</xdr:row>
      <xdr:rowOff>0</xdr:rowOff>
    </xdr:from>
    <xdr:to>
      <xdr:col>4</xdr:col>
      <xdr:colOff>293563</xdr:colOff>
      <xdr:row>10</xdr:row>
      <xdr:rowOff>367358</xdr:rowOff>
    </xdr:to>
    <xdr:sp macro="" textlink="">
      <xdr:nvSpPr>
        <xdr:cNvPr id="10" name="Flecha abajo 9">
          <a:extLst>
            <a:ext uri="{FF2B5EF4-FFF2-40B4-BE49-F238E27FC236}">
              <a16:creationId xmlns:a16="http://schemas.microsoft.com/office/drawing/2014/main" id="{06303003-BF42-3341-BEC1-6D0BA8CDDF9A}"/>
            </a:ext>
          </a:extLst>
        </xdr:cNvPr>
        <xdr:cNvSpPr/>
      </xdr:nvSpPr>
      <xdr:spPr>
        <a:xfrm rot="16200000">
          <a:off x="4112743" y="6052202"/>
          <a:ext cx="367358" cy="243662"/>
        </a:xfrm>
        <a:prstGeom prst="down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44955</xdr:colOff>
      <xdr:row>11</xdr:row>
      <xdr:rowOff>28771</xdr:rowOff>
    </xdr:from>
    <xdr:to>
      <xdr:col>4</xdr:col>
      <xdr:colOff>288617</xdr:colOff>
      <xdr:row>11</xdr:row>
      <xdr:rowOff>396129</xdr:rowOff>
    </xdr:to>
    <xdr:sp macro="" textlink="">
      <xdr:nvSpPr>
        <xdr:cNvPr id="11" name="Flecha abajo 10">
          <a:extLst>
            <a:ext uri="{FF2B5EF4-FFF2-40B4-BE49-F238E27FC236}">
              <a16:creationId xmlns:a16="http://schemas.microsoft.com/office/drawing/2014/main" id="{A8A58DBA-D974-C94D-B1AD-ACAA4576ABD5}"/>
            </a:ext>
          </a:extLst>
        </xdr:cNvPr>
        <xdr:cNvSpPr/>
      </xdr:nvSpPr>
      <xdr:spPr>
        <a:xfrm rot="16200000">
          <a:off x="4107797" y="6496814"/>
          <a:ext cx="367358" cy="243662"/>
        </a:xfrm>
        <a:prstGeom prst="down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61141</xdr:colOff>
      <xdr:row>12</xdr:row>
      <xdr:rowOff>11239</xdr:rowOff>
    </xdr:from>
    <xdr:to>
      <xdr:col>4</xdr:col>
      <xdr:colOff>304803</xdr:colOff>
      <xdr:row>12</xdr:row>
      <xdr:rowOff>378597</xdr:rowOff>
    </xdr:to>
    <xdr:sp macro="" textlink="">
      <xdr:nvSpPr>
        <xdr:cNvPr id="12" name="Flecha abajo 11">
          <a:extLst>
            <a:ext uri="{FF2B5EF4-FFF2-40B4-BE49-F238E27FC236}">
              <a16:creationId xmlns:a16="http://schemas.microsoft.com/office/drawing/2014/main" id="{9114C5EC-4C27-9849-ABDA-1312931EE8A4}"/>
            </a:ext>
          </a:extLst>
        </xdr:cNvPr>
        <xdr:cNvSpPr/>
      </xdr:nvSpPr>
      <xdr:spPr>
        <a:xfrm rot="16200000">
          <a:off x="4123983" y="6928839"/>
          <a:ext cx="367358" cy="243662"/>
        </a:xfrm>
        <a:prstGeom prst="down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56195</xdr:colOff>
      <xdr:row>13</xdr:row>
      <xdr:rowOff>51249</xdr:rowOff>
    </xdr:from>
    <xdr:to>
      <xdr:col>4</xdr:col>
      <xdr:colOff>299857</xdr:colOff>
      <xdr:row>13</xdr:row>
      <xdr:rowOff>418607</xdr:rowOff>
    </xdr:to>
    <xdr:sp macro="" textlink="">
      <xdr:nvSpPr>
        <xdr:cNvPr id="13" name="Flecha abajo 12">
          <a:extLst>
            <a:ext uri="{FF2B5EF4-FFF2-40B4-BE49-F238E27FC236}">
              <a16:creationId xmlns:a16="http://schemas.microsoft.com/office/drawing/2014/main" id="{9243A3E8-6CA2-E045-92A1-EDE5BA000E10}"/>
            </a:ext>
          </a:extLst>
        </xdr:cNvPr>
        <xdr:cNvSpPr/>
      </xdr:nvSpPr>
      <xdr:spPr>
        <a:xfrm rot="16200000">
          <a:off x="4119037" y="7373451"/>
          <a:ext cx="367358" cy="243662"/>
        </a:xfrm>
        <a:prstGeom prst="down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61141</xdr:colOff>
      <xdr:row>14</xdr:row>
      <xdr:rowOff>78673</xdr:rowOff>
    </xdr:from>
    <xdr:to>
      <xdr:col>4</xdr:col>
      <xdr:colOff>304803</xdr:colOff>
      <xdr:row>14</xdr:row>
      <xdr:rowOff>446031</xdr:rowOff>
    </xdr:to>
    <xdr:sp macro="" textlink="">
      <xdr:nvSpPr>
        <xdr:cNvPr id="14" name="Flecha abajo 13">
          <a:extLst>
            <a:ext uri="{FF2B5EF4-FFF2-40B4-BE49-F238E27FC236}">
              <a16:creationId xmlns:a16="http://schemas.microsoft.com/office/drawing/2014/main" id="{3268747D-5B4E-9F45-B34B-6487EDBE1BD6}"/>
            </a:ext>
          </a:extLst>
        </xdr:cNvPr>
        <xdr:cNvSpPr/>
      </xdr:nvSpPr>
      <xdr:spPr>
        <a:xfrm rot="16200000">
          <a:off x="4123983" y="7861671"/>
          <a:ext cx="367358" cy="243662"/>
        </a:xfrm>
        <a:prstGeom prst="down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61141</xdr:colOff>
      <xdr:row>15</xdr:row>
      <xdr:rowOff>78673</xdr:rowOff>
    </xdr:from>
    <xdr:to>
      <xdr:col>4</xdr:col>
      <xdr:colOff>304803</xdr:colOff>
      <xdr:row>15</xdr:row>
      <xdr:rowOff>446031</xdr:rowOff>
    </xdr:to>
    <xdr:sp macro="" textlink="">
      <xdr:nvSpPr>
        <xdr:cNvPr id="15" name="Flecha abajo 14">
          <a:extLst>
            <a:ext uri="{FF2B5EF4-FFF2-40B4-BE49-F238E27FC236}">
              <a16:creationId xmlns:a16="http://schemas.microsoft.com/office/drawing/2014/main" id="{F4C3C030-3DF9-854B-BA27-76D6B2829A15}"/>
            </a:ext>
          </a:extLst>
        </xdr:cNvPr>
        <xdr:cNvSpPr/>
      </xdr:nvSpPr>
      <xdr:spPr>
        <a:xfrm rot="16200000">
          <a:off x="3241528" y="6475580"/>
          <a:ext cx="367358" cy="243662"/>
        </a:xfrm>
        <a:prstGeom prst="down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22</xdr:col>
      <xdr:colOff>654242</xdr:colOff>
      <xdr:row>2</xdr:row>
      <xdr:rowOff>888890</xdr:rowOff>
    </xdr:from>
    <xdr:to>
      <xdr:col>22</xdr:col>
      <xdr:colOff>5031011</xdr:colOff>
      <xdr:row>18</xdr:row>
      <xdr:rowOff>423333</xdr:rowOff>
    </xdr:to>
    <xdr:grpSp>
      <xdr:nvGrpSpPr>
        <xdr:cNvPr id="32" name="Grupo 31">
          <a:extLst>
            <a:ext uri="{FF2B5EF4-FFF2-40B4-BE49-F238E27FC236}">
              <a16:creationId xmlns:a16="http://schemas.microsoft.com/office/drawing/2014/main" id="{98FB1FA0-1122-B546-928F-50054DDD877B}"/>
            </a:ext>
          </a:extLst>
        </xdr:cNvPr>
        <xdr:cNvGrpSpPr/>
      </xdr:nvGrpSpPr>
      <xdr:grpSpPr>
        <a:xfrm>
          <a:off x="22378939" y="3082526"/>
          <a:ext cx="4376769" cy="6808080"/>
          <a:chOff x="22575892" y="11029648"/>
          <a:chExt cx="3891180" cy="4941564"/>
        </a:xfrm>
      </xdr:grpSpPr>
      <xdr:grpSp>
        <xdr:nvGrpSpPr>
          <xdr:cNvPr id="17" name="Grupo 16">
            <a:extLst>
              <a:ext uri="{FF2B5EF4-FFF2-40B4-BE49-F238E27FC236}">
                <a16:creationId xmlns:a16="http://schemas.microsoft.com/office/drawing/2014/main" id="{F72EEEE0-1890-8C46-980B-721AA30045F2}"/>
              </a:ext>
            </a:extLst>
          </xdr:cNvPr>
          <xdr:cNvGrpSpPr/>
        </xdr:nvGrpSpPr>
        <xdr:grpSpPr>
          <a:xfrm>
            <a:off x="23165651" y="11029648"/>
            <a:ext cx="3262135" cy="4070964"/>
            <a:chOff x="18063883" y="3346825"/>
            <a:chExt cx="2146061" cy="2920003"/>
          </a:xfrm>
        </xdr:grpSpPr>
        <xdr:sp macro="" textlink="">
          <xdr:nvSpPr>
            <xdr:cNvPr id="18" name="CuadroTexto 2">
              <a:extLst>
                <a:ext uri="{FF2B5EF4-FFF2-40B4-BE49-F238E27FC236}">
                  <a16:creationId xmlns:a16="http://schemas.microsoft.com/office/drawing/2014/main" id="{F1D1519D-DFFD-AC4F-8021-D7366EE0601A}"/>
                </a:ext>
              </a:extLst>
            </xdr:cNvPr>
            <xdr:cNvSpPr txBox="1"/>
          </xdr:nvSpPr>
          <xdr:spPr>
            <a:xfrm>
              <a:off x="18063883" y="4145911"/>
              <a:ext cx="1167307" cy="1264748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s-ES_tradnl" sz="16600" b="1"/>
                <a:t>+</a:t>
              </a:r>
              <a:endParaRPr lang="es-ES_tradnl" sz="11500" b="1"/>
            </a:p>
          </xdr:txBody>
        </xdr:sp>
        <xdr:sp macro="" textlink="">
          <xdr:nvSpPr>
            <xdr:cNvPr id="19" name="Elipse 18">
              <a:extLst>
                <a:ext uri="{FF2B5EF4-FFF2-40B4-BE49-F238E27FC236}">
                  <a16:creationId xmlns:a16="http://schemas.microsoft.com/office/drawing/2014/main" id="{81B6E921-7C1F-7C45-9F77-7983FB87AF3C}"/>
                </a:ext>
              </a:extLst>
            </xdr:cNvPr>
            <xdr:cNvSpPr/>
          </xdr:nvSpPr>
          <xdr:spPr>
            <a:xfrm>
              <a:off x="18746075" y="3987952"/>
              <a:ext cx="573515" cy="517738"/>
            </a:xfrm>
            <a:prstGeom prst="ellipse">
              <a:avLst/>
            </a:prstGeom>
            <a:gradFill flip="none" rotWithShape="1">
              <a:gsLst>
                <a:gs pos="55000">
                  <a:schemeClr val="bg2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2800" b="1">
                  <a:solidFill>
                    <a:schemeClr val="tx1"/>
                  </a:solidFill>
                </a:rPr>
                <a:t>Ca</a:t>
              </a:r>
              <a:endParaRPr lang="es-ES_tradnl" sz="11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20" name="Elipse 19">
              <a:extLst>
                <a:ext uri="{FF2B5EF4-FFF2-40B4-BE49-F238E27FC236}">
                  <a16:creationId xmlns:a16="http://schemas.microsoft.com/office/drawing/2014/main" id="{26034551-0A99-334A-B3F1-0A1C9EE6F9E2}"/>
                </a:ext>
              </a:extLst>
            </xdr:cNvPr>
            <xdr:cNvSpPr/>
          </xdr:nvSpPr>
          <xdr:spPr>
            <a:xfrm>
              <a:off x="19152164" y="3998715"/>
              <a:ext cx="573515" cy="517738"/>
            </a:xfrm>
            <a:prstGeom prst="ellipse">
              <a:avLst/>
            </a:prstGeom>
            <a:gradFill flip="none" rotWithShape="1">
              <a:gsLst>
                <a:gs pos="55000">
                  <a:srgbClr val="7030A0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2400" b="1">
                  <a:solidFill>
                    <a:schemeClr val="bg1"/>
                  </a:solidFill>
                </a:rPr>
                <a:t>Mg</a:t>
              </a:r>
              <a:endParaRPr lang="es-ES_tradnl" sz="1050" b="1">
                <a:solidFill>
                  <a:schemeClr val="bg1"/>
                </a:solidFill>
              </a:endParaRPr>
            </a:p>
          </xdr:txBody>
        </xdr:sp>
        <xdr:sp macro="" textlink="">
          <xdr:nvSpPr>
            <xdr:cNvPr id="21" name="Elipse 20">
              <a:extLst>
                <a:ext uri="{FF2B5EF4-FFF2-40B4-BE49-F238E27FC236}">
                  <a16:creationId xmlns:a16="http://schemas.microsoft.com/office/drawing/2014/main" id="{57258356-8611-8849-B229-E36C7CF3BB10}"/>
                </a:ext>
              </a:extLst>
            </xdr:cNvPr>
            <xdr:cNvSpPr/>
          </xdr:nvSpPr>
          <xdr:spPr>
            <a:xfrm>
              <a:off x="19544395" y="4006307"/>
              <a:ext cx="573515" cy="517738"/>
            </a:xfrm>
            <a:prstGeom prst="ellipse">
              <a:avLst/>
            </a:prstGeom>
            <a:gradFill flip="none" rotWithShape="1">
              <a:gsLst>
                <a:gs pos="55000">
                  <a:srgbClr val="FFFF00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3200" b="1">
                  <a:solidFill>
                    <a:schemeClr val="tx1"/>
                  </a:solidFill>
                </a:rPr>
                <a:t>S</a:t>
              </a:r>
              <a:endParaRPr lang="es-ES_tradnl" sz="12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22" name="Elipse 21">
              <a:extLst>
                <a:ext uri="{FF2B5EF4-FFF2-40B4-BE49-F238E27FC236}">
                  <a16:creationId xmlns:a16="http://schemas.microsoft.com/office/drawing/2014/main" id="{B35FE8DD-656A-1F40-9DBF-5E020E16DFE3}"/>
                </a:ext>
              </a:extLst>
            </xdr:cNvPr>
            <xdr:cNvSpPr/>
          </xdr:nvSpPr>
          <xdr:spPr>
            <a:xfrm>
              <a:off x="19258092" y="4860191"/>
              <a:ext cx="573515" cy="517738"/>
            </a:xfrm>
            <a:prstGeom prst="ellipse">
              <a:avLst/>
            </a:prstGeom>
            <a:gradFill flip="none" rotWithShape="1">
              <a:gsLst>
                <a:gs pos="55000">
                  <a:srgbClr val="C00000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2400" b="1">
                  <a:solidFill>
                    <a:schemeClr val="bg1"/>
                  </a:solidFill>
                </a:rPr>
                <a:t>Fe</a:t>
              </a:r>
              <a:endParaRPr lang="es-ES_tradnl" sz="1050" b="1">
                <a:solidFill>
                  <a:schemeClr val="bg1"/>
                </a:solidFill>
              </a:endParaRPr>
            </a:p>
          </xdr:txBody>
        </xdr:sp>
        <xdr:sp macro="" textlink="">
          <xdr:nvSpPr>
            <xdr:cNvPr id="23" name="Elipse 22">
              <a:extLst>
                <a:ext uri="{FF2B5EF4-FFF2-40B4-BE49-F238E27FC236}">
                  <a16:creationId xmlns:a16="http://schemas.microsoft.com/office/drawing/2014/main" id="{A565755C-F310-CD48-9C83-CCCF57394A0C}"/>
                </a:ext>
              </a:extLst>
            </xdr:cNvPr>
            <xdr:cNvSpPr/>
          </xdr:nvSpPr>
          <xdr:spPr>
            <a:xfrm>
              <a:off x="18821603" y="5406111"/>
              <a:ext cx="573515" cy="517738"/>
            </a:xfrm>
            <a:prstGeom prst="ellipse">
              <a:avLst/>
            </a:prstGeom>
            <a:gradFill flip="none" rotWithShape="1">
              <a:gsLst>
                <a:gs pos="55000">
                  <a:srgbClr val="0070C0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2000" b="1">
                  <a:solidFill>
                    <a:schemeClr val="bg1"/>
                  </a:solidFill>
                </a:rPr>
                <a:t>Mn</a:t>
              </a:r>
              <a:endParaRPr lang="es-ES_tradnl" sz="1000" b="1">
                <a:solidFill>
                  <a:schemeClr val="bg1"/>
                </a:solidFill>
              </a:endParaRPr>
            </a:p>
          </xdr:txBody>
        </xdr:sp>
        <xdr:sp macro="" textlink="">
          <xdr:nvSpPr>
            <xdr:cNvPr id="24" name="Elipse 23">
              <a:extLst>
                <a:ext uri="{FF2B5EF4-FFF2-40B4-BE49-F238E27FC236}">
                  <a16:creationId xmlns:a16="http://schemas.microsoft.com/office/drawing/2014/main" id="{EAD49E6D-8B8F-9845-BDAF-F6873FA58FB7}"/>
                </a:ext>
              </a:extLst>
            </xdr:cNvPr>
            <xdr:cNvSpPr/>
          </xdr:nvSpPr>
          <xdr:spPr>
            <a:xfrm>
              <a:off x="19253198" y="5406111"/>
              <a:ext cx="573515" cy="517738"/>
            </a:xfrm>
            <a:prstGeom prst="ellipse">
              <a:avLst/>
            </a:prstGeom>
            <a:gradFill flip="none" rotWithShape="1">
              <a:gsLst>
                <a:gs pos="55000">
                  <a:srgbClr val="FF9A00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2400" b="1">
                  <a:solidFill>
                    <a:schemeClr val="tx1"/>
                  </a:solidFill>
                </a:rPr>
                <a:t>Cu</a:t>
              </a:r>
              <a:endParaRPr lang="es-ES_tradnl" sz="10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25" name="Elipse 24">
              <a:extLst>
                <a:ext uri="{FF2B5EF4-FFF2-40B4-BE49-F238E27FC236}">
                  <a16:creationId xmlns:a16="http://schemas.microsoft.com/office/drawing/2014/main" id="{5B6CE2DC-0C2D-B149-881E-584CF487482D}"/>
                </a:ext>
              </a:extLst>
            </xdr:cNvPr>
            <xdr:cNvSpPr/>
          </xdr:nvSpPr>
          <xdr:spPr>
            <a:xfrm>
              <a:off x="19636429" y="5406110"/>
              <a:ext cx="573515" cy="517738"/>
            </a:xfrm>
            <a:prstGeom prst="ellipse">
              <a:avLst/>
            </a:prstGeom>
            <a:gradFill flip="none" rotWithShape="1">
              <a:gsLst>
                <a:gs pos="55000">
                  <a:schemeClr val="tx2">
                    <a:lumMod val="40000"/>
                    <a:lumOff val="60000"/>
                  </a:schemeClr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2000" b="1">
                  <a:solidFill>
                    <a:schemeClr val="tx1"/>
                  </a:solidFill>
                </a:rPr>
                <a:t>Zn</a:t>
              </a:r>
              <a:endParaRPr lang="es-ES_tradnl" sz="10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26" name="Elipse 25">
              <a:extLst>
                <a:ext uri="{FF2B5EF4-FFF2-40B4-BE49-F238E27FC236}">
                  <a16:creationId xmlns:a16="http://schemas.microsoft.com/office/drawing/2014/main" id="{2F95F917-0CC1-4442-AE51-EBD322ED6E36}"/>
                </a:ext>
              </a:extLst>
            </xdr:cNvPr>
            <xdr:cNvSpPr/>
          </xdr:nvSpPr>
          <xdr:spPr>
            <a:xfrm>
              <a:off x="19084072" y="4545572"/>
              <a:ext cx="573515" cy="517738"/>
            </a:xfrm>
            <a:prstGeom prst="ellipse">
              <a:avLst/>
            </a:prstGeom>
            <a:gradFill flip="none" rotWithShape="1">
              <a:gsLst>
                <a:gs pos="55000">
                  <a:schemeClr val="tx2">
                    <a:lumMod val="40000"/>
                    <a:lumOff val="60000"/>
                  </a:schemeClr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2800" b="1">
                  <a:solidFill>
                    <a:schemeClr val="tx1"/>
                  </a:solidFill>
                </a:rPr>
                <a:t>B</a:t>
              </a:r>
              <a:endParaRPr lang="es-ES_tradnl" sz="10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27" name="Elipse 26">
              <a:extLst>
                <a:ext uri="{FF2B5EF4-FFF2-40B4-BE49-F238E27FC236}">
                  <a16:creationId xmlns:a16="http://schemas.microsoft.com/office/drawing/2014/main" id="{AFFBED2C-FC34-6741-BFEE-138E2B0BF3B5}"/>
                </a:ext>
              </a:extLst>
            </xdr:cNvPr>
            <xdr:cNvSpPr/>
          </xdr:nvSpPr>
          <xdr:spPr>
            <a:xfrm>
              <a:off x="19544395" y="4545571"/>
              <a:ext cx="573515" cy="517738"/>
            </a:xfrm>
            <a:prstGeom prst="ellipse">
              <a:avLst/>
            </a:prstGeom>
            <a:gradFill flip="none" rotWithShape="1">
              <a:gsLst>
                <a:gs pos="55000">
                  <a:srgbClr val="00B050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2000" b="1">
                  <a:solidFill>
                    <a:schemeClr val="tx1"/>
                  </a:solidFill>
                </a:rPr>
                <a:t>Mo</a:t>
              </a:r>
              <a:endParaRPr lang="es-ES_tradnl" sz="10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28" name="Elipse 27">
              <a:extLst>
                <a:ext uri="{FF2B5EF4-FFF2-40B4-BE49-F238E27FC236}">
                  <a16:creationId xmlns:a16="http://schemas.microsoft.com/office/drawing/2014/main" id="{9AC08170-DD2A-3B46-B51D-2C1912AE59EE}"/>
                </a:ext>
              </a:extLst>
            </xdr:cNvPr>
            <xdr:cNvSpPr/>
          </xdr:nvSpPr>
          <xdr:spPr>
            <a:xfrm>
              <a:off x="18126670" y="3346825"/>
              <a:ext cx="681263" cy="645314"/>
            </a:xfrm>
            <a:prstGeom prst="ellipse">
              <a:avLst/>
            </a:prstGeom>
            <a:gradFill flip="none" rotWithShape="1">
              <a:gsLst>
                <a:gs pos="55000">
                  <a:schemeClr val="tx1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3600" b="1">
                  <a:solidFill>
                    <a:schemeClr val="bg1"/>
                  </a:solidFill>
                </a:rPr>
                <a:t>C</a:t>
              </a:r>
              <a:endParaRPr lang="es-ES_tradnl" sz="2000" b="1">
                <a:solidFill>
                  <a:schemeClr val="bg1"/>
                </a:solidFill>
              </a:endParaRPr>
            </a:p>
          </xdr:txBody>
        </xdr:sp>
        <xdr:sp macro="" textlink="">
          <xdr:nvSpPr>
            <xdr:cNvPr id="29" name="Elipse 28">
              <a:extLst>
                <a:ext uri="{FF2B5EF4-FFF2-40B4-BE49-F238E27FC236}">
                  <a16:creationId xmlns:a16="http://schemas.microsoft.com/office/drawing/2014/main" id="{C74BD426-BCEB-B84D-81C7-30F1A6DC232E}"/>
                </a:ext>
              </a:extLst>
            </xdr:cNvPr>
            <xdr:cNvSpPr/>
          </xdr:nvSpPr>
          <xdr:spPr>
            <a:xfrm>
              <a:off x="18360778" y="5749090"/>
              <a:ext cx="573515" cy="517738"/>
            </a:xfrm>
            <a:prstGeom prst="ellipse">
              <a:avLst/>
            </a:prstGeom>
            <a:gradFill flip="none" rotWithShape="1">
              <a:gsLst>
                <a:gs pos="55000">
                  <a:srgbClr val="FFFF00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2800" b="1">
                  <a:solidFill>
                    <a:schemeClr val="tx1"/>
                  </a:solidFill>
                </a:rPr>
                <a:t>Co</a:t>
              </a:r>
              <a:endParaRPr lang="es-ES_tradnl" sz="1200" b="1">
                <a:solidFill>
                  <a:schemeClr val="tx1"/>
                </a:solidFill>
              </a:endParaRPr>
            </a:p>
          </xdr:txBody>
        </xdr:sp>
      </xdr:grpSp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6C9F4074-4A49-984A-B3B2-1BF7D1D5784A}"/>
              </a:ext>
            </a:extLst>
          </xdr:cNvPr>
          <xdr:cNvGrpSpPr/>
        </xdr:nvGrpSpPr>
        <xdr:grpSpPr>
          <a:xfrm>
            <a:off x="22575892" y="14719028"/>
            <a:ext cx="3891180" cy="1252184"/>
            <a:chOff x="22210286" y="6021452"/>
            <a:chExt cx="3891180" cy="1280959"/>
          </a:xfrm>
        </xdr:grpSpPr>
        <xdr:sp macro="" textlink="">
          <xdr:nvSpPr>
            <xdr:cNvPr id="33" name="Elipse 32">
              <a:extLst>
                <a:ext uri="{FF2B5EF4-FFF2-40B4-BE49-F238E27FC236}">
                  <a16:creationId xmlns:a16="http://schemas.microsoft.com/office/drawing/2014/main" id="{38AAE676-EFFC-654F-86A5-DEEB2C0E7D75}"/>
                </a:ext>
              </a:extLst>
            </xdr:cNvPr>
            <xdr:cNvSpPr/>
          </xdr:nvSpPr>
          <xdr:spPr>
            <a:xfrm>
              <a:off x="22210286" y="6021452"/>
              <a:ext cx="971176" cy="895542"/>
            </a:xfrm>
            <a:prstGeom prst="ellipse">
              <a:avLst/>
            </a:prstGeom>
            <a:gradFill flip="none" rotWithShape="1">
              <a:gsLst>
                <a:gs pos="55000">
                  <a:srgbClr val="006A50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  <a:tileRect r="-100000" b="-100000"/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3600" b="1"/>
                <a:t>N</a:t>
              </a:r>
              <a:endParaRPr lang="es-ES_tradnl" sz="2400" b="1"/>
            </a:p>
          </xdr:txBody>
        </xdr:sp>
        <xdr:sp macro="" textlink="">
          <xdr:nvSpPr>
            <xdr:cNvPr id="34" name="Elipse 33">
              <a:extLst>
                <a:ext uri="{FF2B5EF4-FFF2-40B4-BE49-F238E27FC236}">
                  <a16:creationId xmlns:a16="http://schemas.microsoft.com/office/drawing/2014/main" id="{0C4E0C2B-843E-AC49-9C7E-9029D48820EB}"/>
                </a:ext>
              </a:extLst>
            </xdr:cNvPr>
            <xdr:cNvSpPr/>
          </xdr:nvSpPr>
          <xdr:spPr>
            <a:xfrm>
              <a:off x="23702549" y="6337072"/>
              <a:ext cx="865203" cy="851536"/>
            </a:xfrm>
            <a:prstGeom prst="ellipse">
              <a:avLst/>
            </a:prstGeom>
            <a:gradFill>
              <a:gsLst>
                <a:gs pos="55000">
                  <a:srgbClr val="E59A00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3600" b="1">
                  <a:solidFill>
                    <a:schemeClr val="tx1"/>
                  </a:solidFill>
                </a:rPr>
                <a:t>P</a:t>
              </a:r>
              <a:endParaRPr lang="es-ES_tradnl" sz="2400" b="1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35" name="Elipse 34">
              <a:extLst>
                <a:ext uri="{FF2B5EF4-FFF2-40B4-BE49-F238E27FC236}">
                  <a16:creationId xmlns:a16="http://schemas.microsoft.com/office/drawing/2014/main" id="{E23545A5-E684-5B4C-907A-6341D820799F}"/>
                </a:ext>
              </a:extLst>
            </xdr:cNvPr>
            <xdr:cNvSpPr/>
          </xdr:nvSpPr>
          <xdr:spPr>
            <a:xfrm>
              <a:off x="25087527" y="6439546"/>
              <a:ext cx="1013939" cy="862865"/>
            </a:xfrm>
            <a:prstGeom prst="ellipse">
              <a:avLst/>
            </a:prstGeom>
            <a:gradFill>
              <a:gsLst>
                <a:gs pos="55000">
                  <a:srgbClr val="0070C0"/>
                </a:gs>
                <a:gs pos="75000">
                  <a:schemeClr val="accent1">
                    <a:lumMod val="45000"/>
                    <a:lumOff val="55000"/>
                  </a:schemeClr>
                </a:gs>
                <a:gs pos="87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path path="circle">
                <a:fillToRect l="100000" t="100000"/>
              </a:path>
            </a:gra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 rtl="0"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ES_tradnl" sz="4000" b="1">
                  <a:solidFill>
                    <a:schemeClr val="bg1"/>
                  </a:solidFill>
                </a:rPr>
                <a:t>K</a:t>
              </a:r>
              <a:endParaRPr lang="es-ES_tradnl" sz="2400" b="1">
                <a:solidFill>
                  <a:schemeClr val="bg1"/>
                </a:solidFill>
              </a:endParaRPr>
            </a:p>
          </xdr:txBody>
        </xdr:sp>
      </xdr:grp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1770302</xdr:colOff>
      <xdr:row>0</xdr:row>
      <xdr:rowOff>1729606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D71DFA85-3026-7347-89AD-4A141283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70302" cy="1729606"/>
        </a:xfrm>
        <a:prstGeom prst="rect">
          <a:avLst/>
        </a:prstGeom>
      </xdr:spPr>
    </xdr:pic>
    <xdr:clientData/>
  </xdr:twoCellAnchor>
  <xdr:twoCellAnchor editAs="oneCell">
    <xdr:from>
      <xdr:col>22</xdr:col>
      <xdr:colOff>3482879</xdr:colOff>
      <xdr:row>0</xdr:row>
      <xdr:rowOff>17704</xdr:rowOff>
    </xdr:from>
    <xdr:to>
      <xdr:col>23</xdr:col>
      <xdr:colOff>2706</xdr:colOff>
      <xdr:row>0</xdr:row>
      <xdr:rowOff>1648997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7F5645FE-0B71-D741-9C36-AD50EFC75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07576" y="17704"/>
          <a:ext cx="1669677" cy="16312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469667</xdr:colOff>
      <xdr:row>1</xdr:row>
      <xdr:rowOff>259373</xdr:rowOff>
    </xdr:from>
    <xdr:to>
      <xdr:col>1</xdr:col>
      <xdr:colOff>4413901</xdr:colOff>
      <xdr:row>6</xdr:row>
      <xdr:rowOff>21525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5C1A6C-D04D-024A-875E-EC93DF67E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548" y="582254"/>
          <a:ext cx="3944234" cy="4217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26"/>
  <sheetViews>
    <sheetView tabSelected="1" topLeftCell="D1" zoomScale="66" zoomScaleNormal="74" workbookViewId="0">
      <selection activeCell="Q7" sqref="Q7"/>
    </sheetView>
  </sheetViews>
  <sheetFormatPr baseColWidth="10" defaultColWidth="11" defaultRowHeight="15"/>
  <cols>
    <col min="1" max="1" width="11.6640625" hidden="1" customWidth="1"/>
    <col min="2" max="2" width="16.33203125" hidden="1" customWidth="1"/>
    <col min="3" max="3" width="17.83203125" hidden="1" customWidth="1"/>
    <col min="4" max="4" width="43.1640625" customWidth="1"/>
    <col min="5" max="5" width="21.6640625" customWidth="1"/>
    <col min="6" max="6" width="18.83203125" customWidth="1"/>
    <col min="7" max="7" width="19.33203125" bestFit="1" customWidth="1"/>
    <col min="8" max="8" width="13" customWidth="1"/>
    <col min="9" max="9" width="13.6640625" customWidth="1"/>
    <col min="10" max="10" width="12" customWidth="1"/>
    <col min="11" max="11" width="0.1640625" hidden="1" customWidth="1"/>
    <col min="12" max="12" width="2.6640625" hidden="1" customWidth="1"/>
    <col min="13" max="13" width="11" hidden="1" customWidth="1"/>
    <col min="14" max="14" width="12.5" hidden="1" customWidth="1"/>
    <col min="15" max="15" width="40.6640625" customWidth="1"/>
    <col min="16" max="16" width="19.1640625" customWidth="1"/>
    <col min="17" max="17" width="16.1640625" customWidth="1"/>
    <col min="18" max="18" width="19.33203125" customWidth="1"/>
    <col min="19" max="19" width="15.5" customWidth="1"/>
    <col min="20" max="20" width="15.6640625" customWidth="1"/>
    <col min="21" max="21" width="14.1640625" customWidth="1"/>
    <col min="22" max="22" width="2.5" customWidth="1"/>
    <col min="23" max="23" width="67.6640625" customWidth="1"/>
  </cols>
  <sheetData>
    <row r="1" spans="1:23" ht="137" customHeight="1">
      <c r="D1" s="156" t="s">
        <v>0</v>
      </c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</row>
    <row r="2" spans="1:23" ht="36" customHeight="1" thickBot="1">
      <c r="B2" s="56"/>
      <c r="D2" s="162" t="s">
        <v>1</v>
      </c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56"/>
      <c r="W2" s="158"/>
    </row>
    <row r="3" spans="1:23" ht="71" customHeight="1" thickTop="1" thickBot="1">
      <c r="A3" s="7" t="s">
        <v>2</v>
      </c>
      <c r="B3" s="166" t="s">
        <v>3</v>
      </c>
      <c r="C3" s="167"/>
      <c r="D3" s="167"/>
      <c r="E3" s="167"/>
      <c r="F3" s="167"/>
      <c r="G3" s="167"/>
      <c r="H3" s="167"/>
      <c r="I3" s="167"/>
      <c r="J3" s="167"/>
      <c r="L3" s="7">
        <v>2</v>
      </c>
      <c r="M3" s="32"/>
      <c r="N3" s="25"/>
      <c r="O3" s="160" t="s">
        <v>4</v>
      </c>
      <c r="P3" s="160"/>
      <c r="Q3" s="160"/>
      <c r="R3" s="160"/>
      <c r="S3" s="160"/>
      <c r="T3" s="160"/>
      <c r="U3" s="161"/>
      <c r="V3" s="56"/>
      <c r="W3" s="158"/>
    </row>
    <row r="4" spans="1:23" ht="31" customHeight="1" thickTop="1" thickBot="1">
      <c r="A4" s="168" t="s">
        <v>5</v>
      </c>
      <c r="B4" s="169"/>
      <c r="C4" s="169"/>
      <c r="D4" s="169"/>
      <c r="E4" s="169"/>
      <c r="F4" s="169"/>
      <c r="G4" s="169"/>
      <c r="H4" s="169"/>
      <c r="I4" s="169"/>
      <c r="J4" s="170"/>
      <c r="L4" s="171" t="s">
        <v>6</v>
      </c>
      <c r="M4" s="172"/>
      <c r="N4" s="172"/>
      <c r="O4" s="172"/>
      <c r="P4" s="172"/>
      <c r="Q4" s="172"/>
      <c r="R4" s="172"/>
      <c r="S4" s="172"/>
      <c r="T4" s="172"/>
      <c r="U4" s="173"/>
      <c r="V4" s="56"/>
      <c r="W4" s="158"/>
    </row>
    <row r="5" spans="1:23" ht="66" customHeight="1" thickTop="1" thickBot="1">
      <c r="A5" s="4" t="s">
        <v>7</v>
      </c>
      <c r="B5" s="53" t="s">
        <v>8</v>
      </c>
      <c r="C5" s="2" t="s">
        <v>9</v>
      </c>
      <c r="D5" s="62" t="s">
        <v>10</v>
      </c>
      <c r="E5" s="86"/>
      <c r="F5" s="2" t="s">
        <v>11</v>
      </c>
      <c r="G5" s="2" t="s">
        <v>12</v>
      </c>
      <c r="H5" s="49" t="s">
        <v>13</v>
      </c>
      <c r="I5" s="50" t="s">
        <v>14</v>
      </c>
      <c r="J5" s="51" t="s">
        <v>15</v>
      </c>
      <c r="L5" s="4" t="s">
        <v>7</v>
      </c>
      <c r="M5" s="58" t="s">
        <v>8</v>
      </c>
      <c r="N5" s="2" t="s">
        <v>9</v>
      </c>
      <c r="O5" s="75" t="s">
        <v>16</v>
      </c>
      <c r="P5" s="44" t="s">
        <v>17</v>
      </c>
      <c r="Q5" s="45" t="s">
        <v>18</v>
      </c>
      <c r="R5" s="33" t="s">
        <v>19</v>
      </c>
      <c r="S5" s="46" t="s">
        <v>20</v>
      </c>
      <c r="T5" s="72" t="s">
        <v>21</v>
      </c>
      <c r="U5" s="47" t="s">
        <v>22</v>
      </c>
      <c r="V5" s="56"/>
      <c r="W5" s="158"/>
    </row>
    <row r="6" spans="1:23" ht="45" hidden="1" customHeight="1" thickTop="1" thickBot="1">
      <c r="A6" s="4" t="s">
        <v>23</v>
      </c>
      <c r="B6" s="77">
        <f>((E6*H6)+(E7*H7)+(E8*H8)+(E9*H9)+(E10*H10)+(E11*H11)+(E12*H12)+(E13*H13)+(E14*H14)+(E15*H15)+(E16*H16)+(E17*H17)+(E18*H18))/100</f>
        <v>0</v>
      </c>
      <c r="C6" s="9">
        <f>B6*0.5</f>
        <v>0</v>
      </c>
      <c r="D6" s="26"/>
      <c r="E6" s="84"/>
      <c r="F6" s="10">
        <v>9.5</v>
      </c>
      <c r="G6" s="8">
        <f t="shared" ref="G6:G14" si="0">F6*E6</f>
        <v>0</v>
      </c>
      <c r="H6" s="14">
        <v>0</v>
      </c>
      <c r="I6" s="14">
        <v>0</v>
      </c>
      <c r="J6" s="14">
        <v>0</v>
      </c>
      <c r="L6" s="4" t="s">
        <v>23</v>
      </c>
      <c r="M6" s="174">
        <f>B6</f>
        <v>0</v>
      </c>
      <c r="N6" s="176">
        <f>H19</f>
        <v>0</v>
      </c>
      <c r="O6" s="23" t="s">
        <v>24</v>
      </c>
      <c r="P6" s="24">
        <f>N6*(S6+T6+U6)/700</f>
        <v>0</v>
      </c>
      <c r="Q6" s="20">
        <v>35</v>
      </c>
      <c r="R6" s="13">
        <f>Q6*P6</f>
        <v>0</v>
      </c>
      <c r="S6" s="14"/>
      <c r="T6" s="14"/>
      <c r="U6" s="14"/>
      <c r="V6" s="56"/>
      <c r="W6" s="158"/>
    </row>
    <row r="7" spans="1:23" ht="35" customHeight="1" thickTop="1" thickBot="1">
      <c r="A7" s="4" t="s">
        <v>25</v>
      </c>
      <c r="B7" s="78">
        <f>(E6*I6+E7*I7+E8*I8+E9*I9+E10*I10+E11*I11+E12*I12+E13*I13+E14*I14+E15*I15+E16*I16+E17*I17+E18*I18)/100</f>
        <v>0</v>
      </c>
      <c r="C7" s="9">
        <f>B7*0.3</f>
        <v>0</v>
      </c>
      <c r="D7" s="82" t="s">
        <v>26</v>
      </c>
      <c r="E7" s="85">
        <v>0</v>
      </c>
      <c r="F7" s="141">
        <v>20</v>
      </c>
      <c r="G7" s="8">
        <f t="shared" si="0"/>
        <v>0</v>
      </c>
      <c r="H7" s="14">
        <v>46</v>
      </c>
      <c r="I7" s="14">
        <v>0</v>
      </c>
      <c r="J7" s="14">
        <v>0</v>
      </c>
      <c r="L7" s="4" t="s">
        <v>23</v>
      </c>
      <c r="M7" s="175"/>
      <c r="N7" s="177"/>
      <c r="O7" s="31" t="s">
        <v>27</v>
      </c>
      <c r="P7" s="64">
        <f>((E7*0.95)+(E8*0.8)+(E9*0.6)+(E16/2.3))/13</f>
        <v>0</v>
      </c>
      <c r="Q7" s="142">
        <v>280</v>
      </c>
      <c r="R7" s="37">
        <f>Q7*P7</f>
        <v>0</v>
      </c>
      <c r="S7" s="30">
        <f>(P7*0.13*0.96)*25</f>
        <v>0</v>
      </c>
      <c r="T7" s="14">
        <f>(P7*0.07*0.96)*25</f>
        <v>0</v>
      </c>
      <c r="U7" s="27">
        <f>(P7*0.07*0.96)*25</f>
        <v>0</v>
      </c>
      <c r="V7" s="56"/>
      <c r="W7" s="158"/>
    </row>
    <row r="8" spans="1:23" ht="34" customHeight="1" thickTop="1" thickBot="1">
      <c r="A8" s="4" t="s">
        <v>28</v>
      </c>
      <c r="B8" s="78">
        <f>(E6*J6+E7*J7+E8*J8+E9*J9+E10*J10+E11*J11+E12*J12+E13*J13+E14*J14+E15*J15+E16*J16+E17*J17+E18*J18)/100</f>
        <v>0</v>
      </c>
      <c r="C8" s="9">
        <f>B8*0.2</f>
        <v>0</v>
      </c>
      <c r="D8" s="82" t="s">
        <v>29</v>
      </c>
      <c r="E8" s="85">
        <v>0</v>
      </c>
      <c r="F8" s="141">
        <v>22</v>
      </c>
      <c r="G8" s="8">
        <f t="shared" si="0"/>
        <v>0</v>
      </c>
      <c r="H8" s="15">
        <v>35.5</v>
      </c>
      <c r="I8" s="15">
        <v>0</v>
      </c>
      <c r="J8" s="16">
        <v>0</v>
      </c>
      <c r="L8" s="4" t="s">
        <v>25</v>
      </c>
      <c r="M8" s="76">
        <f>I19+(M6*0.01+N9*0.01)</f>
        <v>0</v>
      </c>
      <c r="N8" s="9">
        <f>I19</f>
        <v>0</v>
      </c>
      <c r="O8" s="23" t="s">
        <v>30</v>
      </c>
      <c r="P8" s="65">
        <f>((E10+E11+(E12*0.55)+(E16/2.7))/20)*1.4</f>
        <v>0</v>
      </c>
      <c r="Q8" s="143">
        <v>280</v>
      </c>
      <c r="R8" s="36">
        <f>Q8*P8</f>
        <v>0</v>
      </c>
      <c r="S8" s="38">
        <f>P8*0.07*0.96*25</f>
        <v>0</v>
      </c>
      <c r="T8" s="73">
        <f>P8*0.13*0.96*25</f>
        <v>0</v>
      </c>
      <c r="U8" s="27">
        <f>P8*0.07*0.96*25</f>
        <v>0</v>
      </c>
      <c r="V8" s="56"/>
      <c r="W8" s="158"/>
    </row>
    <row r="9" spans="1:23" ht="37" customHeight="1" thickTop="1" thickBot="1">
      <c r="A9" s="4" t="s">
        <v>31</v>
      </c>
      <c r="B9" s="63"/>
      <c r="C9" s="3"/>
      <c r="D9" s="82" t="s">
        <v>32</v>
      </c>
      <c r="E9" s="85">
        <v>0</v>
      </c>
      <c r="F9" s="141">
        <v>20</v>
      </c>
      <c r="G9" s="8">
        <f t="shared" si="0"/>
        <v>0</v>
      </c>
      <c r="H9" s="14">
        <v>20.5</v>
      </c>
      <c r="I9" s="14">
        <v>0</v>
      </c>
      <c r="J9" s="17">
        <v>0</v>
      </c>
      <c r="L9" s="4" t="s">
        <v>28</v>
      </c>
      <c r="M9" s="76">
        <f>J19+M6*0.01</f>
        <v>0</v>
      </c>
      <c r="N9" s="9">
        <f>J19</f>
        <v>0</v>
      </c>
      <c r="O9" s="28" t="s">
        <v>33</v>
      </c>
      <c r="P9" s="65">
        <f>(((E13+E14+E15+(E16/2.3)/20)*1.8))*0.05/1.5</f>
        <v>0</v>
      </c>
      <c r="Q9" s="144">
        <v>280</v>
      </c>
      <c r="R9" s="35">
        <f>Q9*P9</f>
        <v>0</v>
      </c>
      <c r="S9" s="38">
        <f>P9*0.07*0.96*25</f>
        <v>0</v>
      </c>
      <c r="T9" s="14">
        <f>P9*0.07*0.96*25</f>
        <v>0</v>
      </c>
      <c r="U9" s="29">
        <f>(P9*0.13*0.96)*25</f>
        <v>0</v>
      </c>
      <c r="V9" s="56"/>
      <c r="W9" s="158"/>
    </row>
    <row r="10" spans="1:23" ht="35" customHeight="1" thickTop="1" thickBot="1">
      <c r="A10" s="4" t="s">
        <v>31</v>
      </c>
      <c r="B10" s="54"/>
      <c r="C10" s="3"/>
      <c r="D10" s="83" t="s">
        <v>34</v>
      </c>
      <c r="E10" s="85">
        <v>0</v>
      </c>
      <c r="F10" s="141">
        <v>20</v>
      </c>
      <c r="G10" s="8">
        <f t="shared" si="0"/>
        <v>0</v>
      </c>
      <c r="H10" s="14">
        <v>11</v>
      </c>
      <c r="I10" s="14">
        <v>52</v>
      </c>
      <c r="J10" s="14">
        <v>0</v>
      </c>
      <c r="L10" s="5" t="s">
        <v>35</v>
      </c>
      <c r="M10" s="59"/>
      <c r="N10" s="22"/>
      <c r="O10" s="127" t="s">
        <v>36</v>
      </c>
      <c r="P10" s="128"/>
      <c r="Q10" s="145">
        <v>240</v>
      </c>
      <c r="R10" s="129">
        <f>Q10*P10</f>
        <v>0</v>
      </c>
      <c r="S10" s="130">
        <f>(P10*0.13*0.96)*25</f>
        <v>0</v>
      </c>
      <c r="T10" s="130">
        <f>P10*0.02*0.96*25</f>
        <v>0</v>
      </c>
      <c r="U10" s="130">
        <f>(P10*0.12*0.96)*25</f>
        <v>0</v>
      </c>
      <c r="V10" s="56"/>
      <c r="W10" s="158"/>
    </row>
    <row r="11" spans="1:23" ht="33" customHeight="1" thickTop="1" thickBot="1">
      <c r="A11" s="4" t="s">
        <v>37</v>
      </c>
      <c r="B11" s="54"/>
      <c r="C11" s="3"/>
      <c r="D11" s="82" t="s">
        <v>38</v>
      </c>
      <c r="E11" s="85">
        <v>0</v>
      </c>
      <c r="F11" s="141">
        <v>25</v>
      </c>
      <c r="G11" s="8">
        <f t="shared" si="0"/>
        <v>0</v>
      </c>
      <c r="H11" s="14">
        <v>18</v>
      </c>
      <c r="I11" s="14">
        <v>46</v>
      </c>
      <c r="J11" s="14">
        <v>0</v>
      </c>
      <c r="M11" s="60"/>
      <c r="O11" s="61" t="s">
        <v>39</v>
      </c>
      <c r="P11" s="66">
        <f>SUM(P6:P9)-P6</f>
        <v>0</v>
      </c>
      <c r="Q11" s="43" t="s">
        <v>40</v>
      </c>
      <c r="R11" s="34">
        <f>R7+R8+R9</f>
        <v>0</v>
      </c>
      <c r="S11" s="70">
        <f>SUM(S6:S10)</f>
        <v>0</v>
      </c>
      <c r="T11" s="74">
        <f>SUM(T6:T10)</f>
        <v>0</v>
      </c>
      <c r="U11" s="71">
        <f>SUM(U6:U10)</f>
        <v>0</v>
      </c>
      <c r="V11" s="56"/>
      <c r="W11" s="158"/>
    </row>
    <row r="12" spans="1:23" ht="35" customHeight="1" thickTop="1" thickBot="1">
      <c r="A12" s="4" t="s">
        <v>41</v>
      </c>
      <c r="B12" s="54"/>
      <c r="C12" s="3"/>
      <c r="D12" s="82" t="s">
        <v>42</v>
      </c>
      <c r="E12" s="85">
        <v>0</v>
      </c>
      <c r="F12" s="141">
        <v>28</v>
      </c>
      <c r="G12" s="8">
        <f t="shared" si="0"/>
        <v>0</v>
      </c>
      <c r="H12" s="14">
        <v>31</v>
      </c>
      <c r="I12" s="14">
        <v>4</v>
      </c>
      <c r="J12" s="14">
        <v>0</v>
      </c>
      <c r="M12" s="60"/>
      <c r="O12" s="184" t="s">
        <v>43</v>
      </c>
      <c r="P12" s="150">
        <f>R11</f>
        <v>0</v>
      </c>
      <c r="Q12" s="150"/>
      <c r="R12" s="150"/>
      <c r="S12" s="152" t="s">
        <v>44</v>
      </c>
      <c r="T12" s="152"/>
      <c r="U12" s="153"/>
      <c r="V12" s="56"/>
      <c r="W12" s="158"/>
    </row>
    <row r="13" spans="1:23" ht="32" customHeight="1" thickTop="1" thickBot="1">
      <c r="A13" s="4" t="s">
        <v>45</v>
      </c>
      <c r="B13" s="54"/>
      <c r="C13" s="3"/>
      <c r="D13" s="82" t="s">
        <v>46</v>
      </c>
      <c r="E13" s="85">
        <v>0</v>
      </c>
      <c r="F13" s="141">
        <v>30</v>
      </c>
      <c r="G13" s="8">
        <f t="shared" si="0"/>
        <v>0</v>
      </c>
      <c r="H13" s="14">
        <v>13</v>
      </c>
      <c r="I13" s="14">
        <v>0</v>
      </c>
      <c r="J13" s="14">
        <v>44</v>
      </c>
      <c r="M13" s="60"/>
      <c r="O13" s="185"/>
      <c r="P13" s="150"/>
      <c r="Q13" s="150"/>
      <c r="R13" s="150"/>
      <c r="S13" s="152"/>
      <c r="T13" s="152"/>
      <c r="U13" s="153"/>
      <c r="V13" s="56"/>
      <c r="W13" s="158"/>
    </row>
    <row r="14" spans="1:23" ht="36" customHeight="1" thickTop="1" thickBot="1">
      <c r="A14" s="4" t="s">
        <v>47</v>
      </c>
      <c r="B14" s="54"/>
      <c r="C14" s="3"/>
      <c r="D14" s="82" t="s">
        <v>48</v>
      </c>
      <c r="E14" s="85">
        <v>0</v>
      </c>
      <c r="F14" s="141">
        <v>30</v>
      </c>
      <c r="G14" s="8">
        <f t="shared" si="0"/>
        <v>0</v>
      </c>
      <c r="H14" s="14">
        <v>0</v>
      </c>
      <c r="I14" s="14">
        <v>0</v>
      </c>
      <c r="J14" s="18">
        <v>50</v>
      </c>
      <c r="M14" s="60"/>
      <c r="O14" s="186"/>
      <c r="P14" s="151"/>
      <c r="Q14" s="151"/>
      <c r="R14" s="151"/>
      <c r="S14" s="154"/>
      <c r="T14" s="154"/>
      <c r="U14" s="155"/>
      <c r="V14" s="56"/>
      <c r="W14" s="158"/>
    </row>
    <row r="15" spans="1:23" ht="35" customHeight="1" thickTop="1" thickBot="1">
      <c r="A15" s="4" t="s">
        <v>49</v>
      </c>
      <c r="B15" s="54"/>
      <c r="C15" s="3"/>
      <c r="D15" s="82" t="s">
        <v>50</v>
      </c>
      <c r="E15" s="85">
        <v>0</v>
      </c>
      <c r="F15" s="141">
        <v>28</v>
      </c>
      <c r="G15" s="8">
        <f>F15*E15</f>
        <v>0</v>
      </c>
      <c r="H15" s="14">
        <v>0</v>
      </c>
      <c r="I15" s="14">
        <v>0</v>
      </c>
      <c r="J15" s="14">
        <v>60</v>
      </c>
      <c r="M15" s="60"/>
      <c r="O15" s="178" t="s">
        <v>51</v>
      </c>
      <c r="P15" s="179"/>
      <c r="Q15" s="179"/>
      <c r="R15" s="179"/>
      <c r="S15" s="179"/>
      <c r="T15" s="179"/>
      <c r="U15" s="180"/>
      <c r="V15" s="56"/>
      <c r="W15" s="158"/>
    </row>
    <row r="16" spans="1:23" ht="86" customHeight="1" thickTop="1" thickBot="1">
      <c r="A16" s="4" t="s">
        <v>47</v>
      </c>
      <c r="B16" s="54"/>
      <c r="C16" s="3"/>
      <c r="D16" s="82" t="s">
        <v>52</v>
      </c>
      <c r="E16" s="85">
        <v>0</v>
      </c>
      <c r="F16" s="141">
        <v>27</v>
      </c>
      <c r="G16" s="8">
        <f>F16*E16</f>
        <v>0</v>
      </c>
      <c r="H16" s="14">
        <v>17</v>
      </c>
      <c r="I16" s="14">
        <v>17</v>
      </c>
      <c r="J16" s="14">
        <v>17</v>
      </c>
      <c r="M16" s="60"/>
      <c r="O16" s="181"/>
      <c r="P16" s="182"/>
      <c r="Q16" s="182"/>
      <c r="R16" s="182"/>
      <c r="S16" s="182"/>
      <c r="T16" s="182"/>
      <c r="U16" s="183"/>
      <c r="V16" s="56"/>
      <c r="W16" s="158"/>
    </row>
    <row r="17" spans="1:23" ht="6" customHeight="1" thickTop="1" thickBot="1">
      <c r="A17" s="4" t="s">
        <v>49</v>
      </c>
      <c r="B17" s="54"/>
      <c r="C17" s="3"/>
      <c r="D17" s="12"/>
      <c r="E17" s="87"/>
      <c r="F17" s="10">
        <v>13</v>
      </c>
      <c r="G17" s="8">
        <f>F17*E17</f>
        <v>0</v>
      </c>
      <c r="H17" s="14">
        <v>0</v>
      </c>
      <c r="I17" s="15">
        <v>0</v>
      </c>
      <c r="J17" s="19">
        <v>0</v>
      </c>
      <c r="M17" s="60"/>
      <c r="O17" s="39"/>
      <c r="P17" s="40"/>
      <c r="Q17" s="40"/>
      <c r="R17" s="40"/>
      <c r="S17" s="41"/>
      <c r="T17" s="41"/>
      <c r="U17" s="42"/>
      <c r="V17" s="56"/>
      <c r="W17" s="158"/>
    </row>
    <row r="18" spans="1:23" ht="2" customHeight="1" thickTop="1" thickBot="1">
      <c r="A18" s="4" t="s">
        <v>47</v>
      </c>
      <c r="B18" s="54"/>
      <c r="C18" s="3"/>
      <c r="D18" s="12"/>
      <c r="E18" s="21"/>
      <c r="F18" s="11">
        <v>21</v>
      </c>
      <c r="G18" s="8">
        <f>F18*E18</f>
        <v>0</v>
      </c>
      <c r="H18" s="14">
        <v>0</v>
      </c>
      <c r="I18" s="14">
        <v>0</v>
      </c>
      <c r="J18" s="14">
        <v>0</v>
      </c>
      <c r="M18" s="60"/>
      <c r="O18" s="39"/>
      <c r="P18" s="40"/>
      <c r="Q18" s="40"/>
      <c r="R18" s="40"/>
      <c r="S18" s="41"/>
      <c r="T18" s="41"/>
      <c r="U18" s="42"/>
      <c r="V18" s="56"/>
      <c r="W18" s="158"/>
    </row>
    <row r="19" spans="1:23" ht="79" customHeight="1" thickTop="1" thickBot="1">
      <c r="A19" s="5" t="s">
        <v>35</v>
      </c>
      <c r="B19" s="55">
        <f>SUM(B6:B18)</f>
        <v>0</v>
      </c>
      <c r="C19" s="3"/>
      <c r="D19" s="48" t="s">
        <v>53</v>
      </c>
      <c r="E19" s="52">
        <f>SUM(E6:E16)</f>
        <v>0</v>
      </c>
      <c r="F19" s="6"/>
      <c r="G19" s="89">
        <f>SUM(G6:G16)</f>
        <v>0</v>
      </c>
      <c r="H19" s="67">
        <f>C6</f>
        <v>0</v>
      </c>
      <c r="I19" s="68">
        <f>C7</f>
        <v>0</v>
      </c>
      <c r="J19" s="69">
        <f>C8</f>
        <v>0</v>
      </c>
      <c r="M19" s="60"/>
      <c r="O19" s="163" t="s">
        <v>54</v>
      </c>
      <c r="P19" s="164"/>
      <c r="Q19" s="164"/>
      <c r="R19" s="164"/>
      <c r="S19" s="164"/>
      <c r="T19" s="164"/>
      <c r="U19" s="165"/>
      <c r="V19" s="56"/>
      <c r="W19" s="158"/>
    </row>
    <row r="20" spans="1:23">
      <c r="B20" s="56"/>
      <c r="C20" s="1"/>
      <c r="D20" s="56"/>
      <c r="E20" s="57"/>
      <c r="F20" s="57"/>
      <c r="G20" s="56"/>
      <c r="H20" s="56"/>
      <c r="I20" s="56"/>
      <c r="J20" s="56"/>
      <c r="K20" s="56"/>
      <c r="L20" s="56"/>
      <c r="M20" s="60"/>
      <c r="N20" s="56"/>
      <c r="O20" s="56"/>
      <c r="P20" s="56"/>
      <c r="Q20" s="56"/>
      <c r="R20" s="56"/>
      <c r="S20" s="56"/>
      <c r="T20" s="56"/>
      <c r="U20" s="56"/>
      <c r="V20" s="56"/>
      <c r="W20" s="158"/>
    </row>
    <row r="21" spans="1:23" ht="78" customHeight="1">
      <c r="A21" s="159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8"/>
    </row>
    <row r="25" spans="1:23">
      <c r="R25">
        <v>230</v>
      </c>
      <c r="S25" s="123">
        <v>13</v>
      </c>
    </row>
    <row r="26" spans="1:23">
      <c r="R26" s="124">
        <f>R25*S26/S25</f>
        <v>123.84615384615384</v>
      </c>
      <c r="S26">
        <v>7</v>
      </c>
    </row>
  </sheetData>
  <sheetProtection algorithmName="SHA-512" hashValue="TXwGiLdXqDp6iWZlR9tsKgqUY8I7WXQ/0mpEXEnldBYJRUHHWAUOaFXK02HIzhCecuPiuHKCRvE4nKWjQjoNVQ==" saltValue="j9hDlgvO4iQnW7sNhKzpYA==" spinCount="100000" sheet="1" objects="1" scenarios="1"/>
  <mergeCells count="15">
    <mergeCell ref="P12:R14"/>
    <mergeCell ref="S12:U14"/>
    <mergeCell ref="D1:W1"/>
    <mergeCell ref="W2:W21"/>
    <mergeCell ref="A21:V21"/>
    <mergeCell ref="O3:U3"/>
    <mergeCell ref="D2:U2"/>
    <mergeCell ref="O19:U19"/>
    <mergeCell ref="B3:J3"/>
    <mergeCell ref="A4:J4"/>
    <mergeCell ref="L4:U4"/>
    <mergeCell ref="M6:M7"/>
    <mergeCell ref="N6:N7"/>
    <mergeCell ref="O15:U16"/>
    <mergeCell ref="O12:O14"/>
  </mergeCells>
  <pageMargins left="0.75" right="0.75" top="1" bottom="1" header="0.5" footer="0.5"/>
  <pageSetup scale="6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207AF-DB2B-6940-81C2-1BC0F77FBCE3}">
  <dimension ref="A1:R11"/>
  <sheetViews>
    <sheetView zoomScale="50" zoomScaleNormal="110" workbookViewId="0">
      <selection activeCell="G15" sqref="G15"/>
    </sheetView>
  </sheetViews>
  <sheetFormatPr baseColWidth="10" defaultColWidth="11" defaultRowHeight="15"/>
  <cols>
    <col min="1" max="1" width="4.5" customWidth="1"/>
    <col min="2" max="2" width="64.1640625" customWidth="1"/>
    <col min="3" max="3" width="52.33203125" bestFit="1" customWidth="1"/>
    <col min="4" max="4" width="26" customWidth="1"/>
    <col min="5" max="5" width="24.33203125" customWidth="1"/>
    <col min="6" max="6" width="27" customWidth="1"/>
    <col min="7" max="7" width="24.83203125" customWidth="1"/>
    <col min="8" max="8" width="22.83203125" customWidth="1"/>
    <col min="9" max="9" width="23.5" customWidth="1"/>
    <col min="10" max="10" width="19.5" customWidth="1"/>
    <col min="11" max="11" width="21.6640625" customWidth="1"/>
    <col min="12" max="12" width="20.5" customWidth="1"/>
    <col min="13" max="13" width="18" customWidth="1"/>
    <col min="14" max="14" width="19" customWidth="1"/>
    <col min="15" max="15" width="17.6640625" customWidth="1"/>
    <col min="16" max="17" width="18" customWidth="1"/>
    <col min="18" max="18" width="4.83203125" customWidth="1"/>
  </cols>
  <sheetData>
    <row r="1" spans="1:18" ht="26" customHeight="1" thickBot="1">
      <c r="A1" s="119"/>
      <c r="B1" s="119"/>
      <c r="C1" s="120"/>
      <c r="D1" s="120"/>
      <c r="E1" s="120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</row>
    <row r="2" spans="1:18" s="1" customFormat="1" ht="93" customHeight="1" thickTop="1" thickBot="1">
      <c r="A2" s="121"/>
      <c r="B2" s="187"/>
      <c r="C2" s="139" t="s">
        <v>55</v>
      </c>
      <c r="D2" s="137" t="s">
        <v>56</v>
      </c>
      <c r="E2" s="136" t="s">
        <v>57</v>
      </c>
      <c r="F2" s="138" t="s">
        <v>19</v>
      </c>
      <c r="G2" s="92" t="s">
        <v>58</v>
      </c>
      <c r="H2" s="93" t="s">
        <v>59</v>
      </c>
      <c r="I2" s="94" t="s">
        <v>60</v>
      </c>
      <c r="J2" s="95" t="s">
        <v>61</v>
      </c>
      <c r="K2" s="96" t="s">
        <v>62</v>
      </c>
      <c r="L2" s="97" t="s">
        <v>63</v>
      </c>
      <c r="M2" s="98" t="s">
        <v>64</v>
      </c>
      <c r="N2" s="99" t="s">
        <v>65</v>
      </c>
      <c r="O2" s="100" t="s">
        <v>66</v>
      </c>
      <c r="P2" s="101" t="s">
        <v>67</v>
      </c>
      <c r="Q2" s="102" t="s">
        <v>68</v>
      </c>
      <c r="R2" s="121"/>
    </row>
    <row r="3" spans="1:18" s="1" customFormat="1" ht="64" thickTop="1" thickBot="1">
      <c r="A3" s="121"/>
      <c r="B3" s="188"/>
      <c r="C3" s="103" t="s">
        <v>69</v>
      </c>
      <c r="D3" s="122">
        <v>0</v>
      </c>
      <c r="E3" s="131" t="s">
        <v>40</v>
      </c>
      <c r="F3" s="146">
        <f>D3*280</f>
        <v>0</v>
      </c>
      <c r="G3" s="91">
        <f>(D3*0.13*0.96)*25</f>
        <v>0</v>
      </c>
      <c r="H3" s="88">
        <f>(D3*0.07*0.96)*25</f>
        <v>0</v>
      </c>
      <c r="I3" s="90">
        <f>(D3*0.07*0.96)*25</f>
        <v>0</v>
      </c>
      <c r="J3" s="79">
        <f>D3*1%</f>
        <v>0</v>
      </c>
      <c r="K3" s="79">
        <f>D3*0.62%</f>
        <v>0</v>
      </c>
      <c r="L3" s="79">
        <f>D3*1.2%</f>
        <v>0</v>
      </c>
      <c r="M3" s="79">
        <f>D3*1.12%</f>
        <v>0</v>
      </c>
      <c r="N3" s="79">
        <f>D3*0.05%</f>
        <v>0</v>
      </c>
      <c r="O3" s="79">
        <f>D3*0.1%</f>
        <v>0</v>
      </c>
      <c r="P3" s="79">
        <f>D3*0.15%</f>
        <v>0</v>
      </c>
      <c r="Q3" s="80">
        <f>D3*0.5%</f>
        <v>0</v>
      </c>
      <c r="R3" s="121"/>
    </row>
    <row r="4" spans="1:18" s="1" customFormat="1" ht="64" thickTop="1" thickBot="1">
      <c r="A4" s="121"/>
      <c r="B4" s="188"/>
      <c r="C4" s="104" t="s">
        <v>70</v>
      </c>
      <c r="D4" s="122">
        <v>0</v>
      </c>
      <c r="E4" s="132" t="s">
        <v>40</v>
      </c>
      <c r="F4" s="147">
        <f>D4*280</f>
        <v>0</v>
      </c>
      <c r="G4" s="91">
        <f>D4*0.07*0.96*25</f>
        <v>0</v>
      </c>
      <c r="H4" s="88">
        <f>D4*0.13*0.96*25</f>
        <v>0</v>
      </c>
      <c r="I4" s="90">
        <f>D4*0.07*0.96*25</f>
        <v>0</v>
      </c>
      <c r="J4" s="79">
        <f>D4*1%</f>
        <v>0</v>
      </c>
      <c r="K4" s="79">
        <f>D4*0.62%</f>
        <v>0</v>
      </c>
      <c r="L4" s="79">
        <f>D4*1.2%</f>
        <v>0</v>
      </c>
      <c r="M4" s="79">
        <f>D4*1.12%</f>
        <v>0</v>
      </c>
      <c r="N4" s="79">
        <f>D4*0.05%</f>
        <v>0</v>
      </c>
      <c r="O4" s="79">
        <f>D4*0.1%</f>
        <v>0</v>
      </c>
      <c r="P4" s="79">
        <f>D4*0.15%</f>
        <v>0</v>
      </c>
      <c r="Q4" s="80">
        <f>D4*0.5%</f>
        <v>0</v>
      </c>
      <c r="R4" s="121"/>
    </row>
    <row r="5" spans="1:18" s="1" customFormat="1" ht="64" thickTop="1" thickBot="1">
      <c r="A5" s="121"/>
      <c r="B5" s="188"/>
      <c r="C5" s="105" t="s">
        <v>71</v>
      </c>
      <c r="D5" s="122">
        <v>0</v>
      </c>
      <c r="E5" s="133" t="s">
        <v>40</v>
      </c>
      <c r="F5" s="148">
        <f>D5*280</f>
        <v>0</v>
      </c>
      <c r="G5" s="91">
        <f>D5*0.07*0.96*25</f>
        <v>0</v>
      </c>
      <c r="H5" s="88">
        <f>D5*0.07*0.96*25</f>
        <v>0</v>
      </c>
      <c r="I5" s="90">
        <f>(D5*0.13*0.96)*25</f>
        <v>0</v>
      </c>
      <c r="J5" s="79">
        <f>D5*1%</f>
        <v>0</v>
      </c>
      <c r="K5" s="79">
        <f>D5*0.62%</f>
        <v>0</v>
      </c>
      <c r="L5" s="79">
        <f>D5*1.2%</f>
        <v>0</v>
      </c>
      <c r="M5" s="79">
        <f>D5*1.12%</f>
        <v>0</v>
      </c>
      <c r="N5" s="79">
        <f>D5*0.05%</f>
        <v>0</v>
      </c>
      <c r="O5" s="79">
        <f>D5*0.1%</f>
        <v>0</v>
      </c>
      <c r="P5" s="79">
        <f>D5*0.15%</f>
        <v>0</v>
      </c>
      <c r="Q5" s="80">
        <f>D5*0.5%</f>
        <v>0</v>
      </c>
      <c r="R5" s="121"/>
    </row>
    <row r="6" spans="1:18" s="1" customFormat="1" ht="64" thickTop="1" thickBot="1">
      <c r="A6" s="121"/>
      <c r="B6" s="188"/>
      <c r="C6" s="106" t="s">
        <v>72</v>
      </c>
      <c r="D6" s="122">
        <v>0</v>
      </c>
      <c r="E6" s="134" t="s">
        <v>40</v>
      </c>
      <c r="F6" s="149">
        <f>D6*280</f>
        <v>0</v>
      </c>
      <c r="G6" s="91">
        <f>(D6*0.13*0.96)*25</f>
        <v>0</v>
      </c>
      <c r="H6" s="88">
        <f>D6*0.02*0.96*25</f>
        <v>0</v>
      </c>
      <c r="I6" s="90">
        <f>(D6*0.12*0.96)*25</f>
        <v>0</v>
      </c>
      <c r="J6" s="79">
        <f>D6*1%</f>
        <v>0</v>
      </c>
      <c r="K6" s="79">
        <f>D6*0.62%</f>
        <v>0</v>
      </c>
      <c r="L6" s="79">
        <f>D6*1.2%</f>
        <v>0</v>
      </c>
      <c r="M6" s="79">
        <f>D6*1.12%</f>
        <v>0</v>
      </c>
      <c r="N6" s="79">
        <f>D6*0.05%</f>
        <v>0</v>
      </c>
      <c r="O6" s="79">
        <f>D6*0.1%</f>
        <v>0</v>
      </c>
      <c r="P6" s="79">
        <f>D6*0.15%</f>
        <v>0</v>
      </c>
      <c r="Q6" s="80">
        <f>D6*0.5%</f>
        <v>0</v>
      </c>
      <c r="R6" s="121"/>
    </row>
    <row r="7" spans="1:18" s="1" customFormat="1" ht="112" customHeight="1" thickTop="1" thickBot="1">
      <c r="A7" s="121"/>
      <c r="B7" s="189"/>
      <c r="C7" s="140" t="s">
        <v>73</v>
      </c>
      <c r="D7" s="107">
        <f>SUM(D3:D6)</f>
        <v>0</v>
      </c>
      <c r="E7" s="108" t="s">
        <v>40</v>
      </c>
      <c r="F7" s="135">
        <f>F3+F4+F5+F6</f>
        <v>0</v>
      </c>
      <c r="G7" s="109">
        <f>SUM(G3:G6)</f>
        <v>0</v>
      </c>
      <c r="H7" s="110">
        <f>SUM(H3:H6)</f>
        <v>0</v>
      </c>
      <c r="I7" s="111">
        <f>SUM(I3:I6)</f>
        <v>0</v>
      </c>
      <c r="J7" s="81">
        <f>SUM(J3:J6)*10</f>
        <v>0</v>
      </c>
      <c r="K7" s="112">
        <f>SUM(K3:K6)*10</f>
        <v>0</v>
      </c>
      <c r="L7" s="113">
        <f>SUM(L3:L6)*10</f>
        <v>0</v>
      </c>
      <c r="M7" s="114">
        <f>SUM(M3:M6)</f>
        <v>0</v>
      </c>
      <c r="N7" s="115">
        <f>SUM(N3:N6)</f>
        <v>0</v>
      </c>
      <c r="O7" s="116">
        <f>SUM(O3:O6)</f>
        <v>0</v>
      </c>
      <c r="P7" s="117">
        <f>SUM(P3:P6)</f>
        <v>0</v>
      </c>
      <c r="Q7" s="118">
        <f t="shared" ref="Q7" si="0">SUM(Q3:Q6)</f>
        <v>0</v>
      </c>
      <c r="R7" s="121"/>
    </row>
    <row r="8" spans="1:18" s="1" customFormat="1" ht="25" customHeight="1" thickTop="1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</row>
    <row r="9" spans="1:18" s="1" customFormat="1"/>
    <row r="11" spans="1:18" ht="62">
      <c r="C11" s="125"/>
      <c r="G11" s="126"/>
    </row>
  </sheetData>
  <sheetProtection algorithmName="SHA-512" hashValue="5DmzjdIfmluyyD026Kb/vb4p0XmUBYitWMHA82qHOlwWTQjdGg/Rmxa38v66Yd7Lan0Kuc+EKKB1amZWxT6xjQ==" saltValue="Vw/OZ6fGU43DRQR8J1JdmQ==" spinCount="100000" sheet="1" objects="1" scenarios="1"/>
  <mergeCells count="1">
    <mergeCell ref="B2:B7"/>
  </mergeCells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7CF48-7B21-4F1A-93FC-F8D736E37A7F}">
  <dimension ref="A1"/>
  <sheetViews>
    <sheetView workbookViewId="0"/>
  </sheetViews>
  <sheetFormatPr baseColWidth="10" defaultColWidth="8.83203125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95BE1-ADE9-844F-8FC0-99C32F5DE0B6}">
  <dimension ref="A1"/>
  <sheetViews>
    <sheetView zoomScaleNormal="60" zoomScaleSheetLayoutView="100" workbookViewId="0"/>
  </sheetViews>
  <sheetFormatPr baseColWidth="10" defaultColWidth="8.83203125"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CDD58-FC91-F34D-A0B0-AFC72D4305CB}">
  <dimension ref="A1"/>
  <sheetViews>
    <sheetView zoomScaleNormal="60" zoomScaleSheetLayoutView="100" workbookViewId="0"/>
  </sheetViews>
  <sheetFormatPr baseColWidth="10" defaultColWidth="8.83203125"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48097-CDB7-114E-B4FC-077865CCCDB8}">
  <dimension ref="A1"/>
  <sheetViews>
    <sheetView zoomScaleNormal="100" zoomScaleSheetLayoutView="100" workbookViewId="0">
      <selection activeCell="G13" sqref="G13"/>
    </sheetView>
  </sheetViews>
  <sheetFormatPr baseColWidth="10" defaultColWidth="8.83203125"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598FE-6F6A-4C8C-81CF-988A953774EA}">
  <dimension ref="A1"/>
  <sheetViews>
    <sheetView workbookViewId="0">
      <selection activeCell="D8" sqref="D8"/>
    </sheetView>
  </sheetViews>
  <sheetFormatPr baseColWidth="10" defaultColWidth="8.8320312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    </vt:lpstr>
      <vt:lpstr>CALCULADORA DE UNIDADES NASA</vt:lpstr>
      <vt:lpstr>Hoja1</vt:lpstr>
      <vt:lpstr>Hoja4</vt:lpstr>
      <vt:lpstr>Hoja3</vt:lpstr>
      <vt:lpstr>Hoja2</vt:lpstr>
      <vt:lpstr>Sheet1</vt:lpstr>
      <vt:lpstr>'   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acer</dc:creator>
  <cp:keywords/>
  <dc:description/>
  <cp:lastModifiedBy>Microsoft Office User</cp:lastModifiedBy>
  <cp:revision/>
  <dcterms:created xsi:type="dcterms:W3CDTF">2013-10-11T01:53:03Z</dcterms:created>
  <dcterms:modified xsi:type="dcterms:W3CDTF">2023-01-18T18:06:32Z</dcterms:modified>
  <cp:category/>
  <cp:contentStatus/>
</cp:coreProperties>
</file>